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25" windowHeight="11025" firstSheet="5" activeTab="10"/>
  </bookViews>
  <sheets>
    <sheet name="Danh mục biểu" sheetId="2" state="hidden" r:id="rId1"/>
    <sheet name="01CH" sheetId="1" state="hidden" r:id="rId2"/>
    <sheet name="Biểu 01" sheetId="3" state="hidden" r:id="rId3"/>
    <sheet name="foxz" sheetId="15" state="hidden" r:id="rId4"/>
    <sheet name="foxz_2" sheetId="16" state="veryHidden" r:id="rId5"/>
    <sheet name="Biểu 01 " sheetId="4" r:id="rId6"/>
    <sheet name="KNT2022" sheetId="13" state="hidden" r:id="rId7"/>
    <sheet name="KĐT có KĐT mới" sheetId="12" state="hidden" r:id="rId8"/>
    <sheet name="Biểu 02" sheetId="6" r:id="rId9"/>
    <sheet name="Biểu 03" sheetId="5" r:id="rId10"/>
    <sheet name="Biểu 04" sheetId="7" r:id="rId11"/>
    <sheet name="11CH" sheetId="14" state="hidden" r:id="rId12"/>
    <sheet name="13CH" sheetId="8" state="hidden" r:id="rId13"/>
    <sheet name="So sánh chỉ tiêu" sheetId="10" state="hidden" r:id="rId14"/>
    <sheet name="KH2021 được duyệt" sheetId="9" state="hidden" r:id="rId15"/>
    <sheet name="Thu chi 2022" sheetId="11" state="hidden" r:id="rId16"/>
  </sheets>
  <definedNames>
    <definedName name="_xlnm.Print_Titles" localSheetId="2">'Biểu 01'!$3:$5</definedName>
    <definedName name="_xlnm.Print_Titles" localSheetId="5">'Biểu 01 '!$5:$7</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 i="7" l="1"/>
  <c r="A3" i="5"/>
  <c r="A3" i="6"/>
  <c r="R41" i="14"/>
  <c r="P41" i="14"/>
  <c r="P30" i="14" s="1"/>
  <c r="L41" i="14"/>
  <c r="J41" i="14"/>
  <c r="J30" i="14" s="1"/>
  <c r="L30" i="14"/>
  <c r="AB23" i="14"/>
  <c r="R23" i="14"/>
  <c r="P23" i="14"/>
  <c r="N23" i="14"/>
  <c r="J23" i="14"/>
  <c r="AB19" i="14"/>
  <c r="R19" i="14"/>
  <c r="N19" i="14"/>
  <c r="N7" i="14" s="1"/>
  <c r="L19" i="14"/>
  <c r="J19" i="14"/>
  <c r="AB15" i="14"/>
  <c r="R15" i="14"/>
  <c r="R7" i="14" s="1"/>
  <c r="P15" i="14"/>
  <c r="J15" i="14"/>
  <c r="D19" i="13"/>
  <c r="D23" i="13"/>
  <c r="D28" i="13"/>
  <c r="D75" i="13"/>
  <c r="D70" i="13"/>
  <c r="D27" i="13"/>
  <c r="D24" i="13"/>
  <c r="D20" i="13"/>
  <c r="D18" i="13"/>
  <c r="G86" i="4"/>
  <c r="F86" i="4"/>
  <c r="AB7" i="14" l="1"/>
  <c r="P19" i="14"/>
  <c r="P7" i="14" s="1"/>
  <c r="P6" i="14" s="1"/>
  <c r="D17" i="13"/>
  <c r="D26" i="13"/>
  <c r="D22" i="13"/>
  <c r="D21" i="13"/>
  <c r="D25" i="13"/>
  <c r="G31" i="11" l="1"/>
  <c r="G30" i="11"/>
  <c r="G28" i="11"/>
  <c r="F27" i="11"/>
  <c r="G27" i="11" s="1"/>
  <c r="F26" i="11"/>
  <c r="G26" i="11" s="1"/>
  <c r="F25" i="11"/>
  <c r="G25" i="11" s="1"/>
  <c r="F24" i="11"/>
  <c r="G24" i="11" s="1"/>
  <c r="F23" i="11"/>
  <c r="G23" i="11" s="1"/>
  <c r="F22" i="11"/>
  <c r="G22" i="11" s="1"/>
  <c r="F21" i="11"/>
  <c r="G21" i="11" s="1"/>
  <c r="F20" i="11"/>
  <c r="G20" i="11" s="1"/>
  <c r="F19" i="11"/>
  <c r="G19" i="11" s="1"/>
  <c r="F18" i="11"/>
  <c r="G18" i="11" s="1"/>
  <c r="H17" i="11"/>
  <c r="G15" i="11"/>
  <c r="G14" i="11"/>
  <c r="G13" i="11"/>
  <c r="G12" i="11"/>
  <c r="E10" i="11"/>
  <c r="F10" i="11" s="1"/>
  <c r="G10" i="11" s="1"/>
  <c r="E9" i="11"/>
  <c r="F9" i="11" s="1"/>
  <c r="G9" i="11" s="1"/>
  <c r="E8" i="11"/>
  <c r="F8" i="11" s="1"/>
  <c r="G8" i="11" s="1"/>
  <c r="N7" i="11"/>
  <c r="E7" i="11"/>
  <c r="F7" i="11" s="1"/>
  <c r="G7" i="11" s="1"/>
  <c r="N6" i="11"/>
  <c r="E6" i="11"/>
  <c r="F6" i="11" s="1"/>
  <c r="G6" i="11" s="1"/>
  <c r="F5" i="11"/>
  <c r="G5" i="11" s="1"/>
  <c r="F4" i="11"/>
  <c r="F17" i="11" l="1"/>
  <c r="G17" i="11" s="1"/>
  <c r="F11" i="11"/>
  <c r="G4" i="11"/>
  <c r="H7" i="11"/>
  <c r="F29" i="11"/>
  <c r="G29" i="11" s="1"/>
  <c r="N5" i="11"/>
  <c r="N4" i="11" s="1"/>
  <c r="N16" i="11" l="1"/>
  <c r="F32" i="11"/>
  <c r="G32" i="11" s="1"/>
  <c r="G11" i="11"/>
  <c r="G10" i="10" l="1"/>
  <c r="G12" i="10"/>
  <c r="G20" i="10"/>
  <c r="G21" i="10"/>
  <c r="G22" i="10"/>
  <c r="G24" i="10"/>
  <c r="G25" i="10"/>
  <c r="G26" i="10"/>
  <c r="G28" i="10"/>
  <c r="G29" i="10"/>
  <c r="G30" i="10"/>
  <c r="G35" i="10"/>
  <c r="G46" i="10"/>
  <c r="G55" i="10"/>
  <c r="G9" i="10"/>
  <c r="F10" i="10"/>
  <c r="F12" i="10"/>
  <c r="F35" i="10"/>
  <c r="F46" i="10"/>
  <c r="D10" i="10"/>
  <c r="D12" i="10"/>
  <c r="D35" i="10"/>
  <c r="D46" i="10"/>
  <c r="H35" i="10" l="1"/>
  <c r="H46" i="10"/>
  <c r="H12" i="10"/>
  <c r="D52" i="3"/>
  <c r="D88" i="9"/>
  <c r="D85" i="9"/>
  <c r="D84" i="9"/>
  <c r="AA83" i="9"/>
  <c r="Z83" i="9"/>
  <c r="Y83" i="9"/>
  <c r="X83" i="9"/>
  <c r="W83" i="9"/>
  <c r="V83" i="9"/>
  <c r="U83" i="9"/>
  <c r="T83" i="9"/>
  <c r="S83" i="9"/>
  <c r="R83" i="9"/>
  <c r="Q83" i="9"/>
  <c r="P83" i="9"/>
  <c r="O83" i="9"/>
  <c r="N83" i="9"/>
  <c r="M83" i="9"/>
  <c r="L83" i="9"/>
  <c r="K83" i="9"/>
  <c r="J83" i="9"/>
  <c r="I83" i="9"/>
  <c r="H83" i="9"/>
  <c r="AA87" i="9"/>
  <c r="Z87" i="9"/>
  <c r="Y87" i="9"/>
  <c r="X87" i="9"/>
  <c r="W87" i="9"/>
  <c r="V87" i="9"/>
  <c r="U87" i="9"/>
  <c r="T87" i="9"/>
  <c r="S87" i="9"/>
  <c r="R87" i="9"/>
  <c r="Q87" i="9"/>
  <c r="P87" i="9"/>
  <c r="O87" i="9"/>
  <c r="N87" i="9"/>
  <c r="M87" i="9"/>
  <c r="L87" i="9"/>
  <c r="K87" i="9"/>
  <c r="J87" i="9"/>
  <c r="I87" i="9"/>
  <c r="H87" i="9"/>
  <c r="F87" i="9"/>
  <c r="AA81" i="9"/>
  <c r="Y81" i="9"/>
  <c r="W81" i="9"/>
  <c r="U81" i="9"/>
  <c r="S81" i="9"/>
  <c r="Q81" i="9"/>
  <c r="O81" i="9"/>
  <c r="M81" i="9"/>
  <c r="K81" i="9"/>
  <c r="I81" i="9"/>
  <c r="J22" i="9" l="1"/>
  <c r="G18" i="9"/>
  <c r="K18" i="9"/>
  <c r="O18" i="9"/>
  <c r="Q18" i="9"/>
  <c r="S18" i="9"/>
  <c r="U18" i="9"/>
  <c r="W18" i="9"/>
  <c r="AA18" i="9"/>
  <c r="D23" i="9"/>
  <c r="AC23" i="9" s="1"/>
  <c r="N22" i="9"/>
  <c r="R22" i="9"/>
  <c r="V22" i="9"/>
  <c r="Z22" i="9"/>
  <c r="J26" i="9"/>
  <c r="N26" i="9"/>
  <c r="R26" i="9"/>
  <c r="V26" i="9"/>
  <c r="Z26" i="9"/>
  <c r="I12" i="9"/>
  <c r="G26" i="9"/>
  <c r="Y12" i="9"/>
  <c r="M12" i="9"/>
  <c r="Q12" i="9"/>
  <c r="U12" i="9"/>
  <c r="G44" i="9"/>
  <c r="G33" i="9" s="1"/>
  <c r="W44" i="9"/>
  <c r="W33" i="9" s="1"/>
  <c r="Y18" i="9"/>
  <c r="G12" i="9"/>
  <c r="M18" i="9"/>
  <c r="W26" i="9"/>
  <c r="O44" i="9"/>
  <c r="O90" i="9" s="1"/>
  <c r="S12" i="9"/>
  <c r="J44" i="9"/>
  <c r="J33" i="9" s="1"/>
  <c r="R44" i="9"/>
  <c r="R90" i="9" s="1"/>
  <c r="D72" i="9"/>
  <c r="D70" i="3" s="1"/>
  <c r="D76" i="9"/>
  <c r="D74" i="3" s="1"/>
  <c r="F44" i="9"/>
  <c r="F90" i="9" s="1"/>
  <c r="Z44" i="9"/>
  <c r="Z33" i="9" s="1"/>
  <c r="D20" i="9"/>
  <c r="AC20" i="9" s="1"/>
  <c r="L22" i="9"/>
  <c r="X22" i="9"/>
  <c r="D25" i="9"/>
  <c r="AC25" i="9" s="1"/>
  <c r="L26" i="9"/>
  <c r="X26" i="9"/>
  <c r="D89" i="9"/>
  <c r="K12" i="9"/>
  <c r="AA12" i="9"/>
  <c r="N44" i="9"/>
  <c r="N33" i="9" s="1"/>
  <c r="V44" i="9"/>
  <c r="V33" i="9" s="1"/>
  <c r="I18" i="9"/>
  <c r="H22" i="9"/>
  <c r="P22" i="9"/>
  <c r="T22" i="9"/>
  <c r="H26" i="9"/>
  <c r="P26" i="9"/>
  <c r="T26" i="9"/>
  <c r="O12" i="9"/>
  <c r="W12" i="9"/>
  <c r="H44" i="9"/>
  <c r="H90" i="9" s="1"/>
  <c r="L44" i="9"/>
  <c r="L90" i="9" s="1"/>
  <c r="P44" i="9"/>
  <c r="P33" i="9" s="1"/>
  <c r="T44" i="9"/>
  <c r="T33" i="9" s="1"/>
  <c r="X44" i="9"/>
  <c r="X33" i="9" s="1"/>
  <c r="D70" i="9"/>
  <c r="D68" i="3" s="1"/>
  <c r="D74" i="9"/>
  <c r="D72" i="3" s="1"/>
  <c r="K44" i="9"/>
  <c r="K33" i="9" s="1"/>
  <c r="S44" i="9"/>
  <c r="S33" i="9" s="1"/>
  <c r="AA44" i="9"/>
  <c r="O26" i="9"/>
  <c r="L33" i="9"/>
  <c r="D69" i="9"/>
  <c r="D67" i="3" s="1"/>
  <c r="D71" i="9"/>
  <c r="D69" i="3" s="1"/>
  <c r="D73" i="9"/>
  <c r="D71" i="3" s="1"/>
  <c r="D75" i="9"/>
  <c r="D73" i="3" s="1"/>
  <c r="D78" i="9"/>
  <c r="AC78" i="9" s="1"/>
  <c r="F81" i="9"/>
  <c r="F12" i="9"/>
  <c r="H81" i="9"/>
  <c r="H12" i="9"/>
  <c r="J81" i="9"/>
  <c r="J12" i="9"/>
  <c r="L81" i="9"/>
  <c r="L12" i="9"/>
  <c r="N81" i="9"/>
  <c r="N12" i="9"/>
  <c r="P81" i="9"/>
  <c r="P12" i="9"/>
  <c r="R81" i="9"/>
  <c r="R12" i="9"/>
  <c r="T81" i="9"/>
  <c r="T12" i="9"/>
  <c r="V81" i="9"/>
  <c r="V12" i="9"/>
  <c r="X81" i="9"/>
  <c r="X12" i="9"/>
  <c r="Z81" i="9"/>
  <c r="Z12" i="9"/>
  <c r="F22" i="9"/>
  <c r="D15" i="9"/>
  <c r="AC15" i="9" s="1"/>
  <c r="D17" i="9"/>
  <c r="AC17" i="9" s="1"/>
  <c r="H18" i="9"/>
  <c r="J18" i="9"/>
  <c r="J82" i="9" s="1"/>
  <c r="L18" i="9"/>
  <c r="N18" i="9"/>
  <c r="P18" i="9"/>
  <c r="R18" i="9"/>
  <c r="T18" i="9"/>
  <c r="V18" i="9"/>
  <c r="X18" i="9"/>
  <c r="Z18" i="9"/>
  <c r="G22" i="9"/>
  <c r="I22" i="9"/>
  <c r="K22" i="9"/>
  <c r="M22" i="9"/>
  <c r="O22" i="9"/>
  <c r="O82" i="9" s="1"/>
  <c r="Q22" i="9"/>
  <c r="S22" i="9"/>
  <c r="K26" i="9"/>
  <c r="S26" i="9"/>
  <c r="AA26" i="9"/>
  <c r="D28" i="9"/>
  <c r="AC28" i="9" s="1"/>
  <c r="D30" i="9"/>
  <c r="D28" i="3" s="1"/>
  <c r="D32" i="9"/>
  <c r="D30" i="3" s="1"/>
  <c r="D36" i="9"/>
  <c r="AC36" i="9" s="1"/>
  <c r="D47" i="9"/>
  <c r="D45" i="3" s="1"/>
  <c r="D49" i="9"/>
  <c r="D47" i="3" s="1"/>
  <c r="D51" i="9"/>
  <c r="D49" i="3" s="1"/>
  <c r="D53" i="9"/>
  <c r="D51" i="3" s="1"/>
  <c r="D56" i="9"/>
  <c r="AC56" i="9" s="1"/>
  <c r="D58" i="9"/>
  <c r="AC58" i="9" s="1"/>
  <c r="D60" i="9"/>
  <c r="AC60" i="9" s="1"/>
  <c r="D62" i="9"/>
  <c r="AC62" i="9" s="1"/>
  <c r="D64" i="9"/>
  <c r="AC64" i="9" s="1"/>
  <c r="D68" i="9"/>
  <c r="AC68" i="9" s="1"/>
  <c r="D79" i="9"/>
  <c r="D86" i="9"/>
  <c r="D38" i="9"/>
  <c r="AC38" i="9" s="1"/>
  <c r="D42" i="9"/>
  <c r="AC42" i="9" s="1"/>
  <c r="D29" i="9"/>
  <c r="AC29" i="9" s="1"/>
  <c r="D31" i="9"/>
  <c r="D29" i="3" s="1"/>
  <c r="D48" i="9"/>
  <c r="D46" i="3" s="1"/>
  <c r="D50" i="9"/>
  <c r="D48" i="3" s="1"/>
  <c r="D52" i="9"/>
  <c r="D50" i="3" s="1"/>
  <c r="U22" i="9"/>
  <c r="W22" i="9"/>
  <c r="Y22" i="9"/>
  <c r="AA22" i="9"/>
  <c r="D24" i="9"/>
  <c r="AA33" i="9"/>
  <c r="D37" i="9"/>
  <c r="D39" i="9"/>
  <c r="D41" i="9"/>
  <c r="D43" i="9"/>
  <c r="D46" i="9"/>
  <c r="D44" i="3" s="1"/>
  <c r="D57" i="9"/>
  <c r="D59" i="9"/>
  <c r="D61" i="9"/>
  <c r="D63" i="9"/>
  <c r="D67" i="9"/>
  <c r="D14" i="9"/>
  <c r="D16" i="9"/>
  <c r="D21" i="9"/>
  <c r="I26" i="9"/>
  <c r="M26" i="9"/>
  <c r="Q26" i="9"/>
  <c r="U26" i="9"/>
  <c r="U82" i="9" s="1"/>
  <c r="Y26" i="9"/>
  <c r="I44" i="9"/>
  <c r="I33" i="9" s="1"/>
  <c r="M44" i="9"/>
  <c r="M33" i="9" s="1"/>
  <c r="Q44" i="9"/>
  <c r="Q33" i="9" s="1"/>
  <c r="U44" i="9"/>
  <c r="U90" i="9" s="1"/>
  <c r="Y44" i="9"/>
  <c r="Y33" i="9" s="1"/>
  <c r="D19" i="9"/>
  <c r="F18" i="9"/>
  <c r="D35" i="9"/>
  <c r="D33" i="3" s="1"/>
  <c r="G80" i="9"/>
  <c r="D80" i="9" s="1"/>
  <c r="D66" i="9"/>
  <c r="D64" i="3" s="1"/>
  <c r="AC70" i="9"/>
  <c r="AC75" i="9"/>
  <c r="G81" i="9"/>
  <c r="D13" i="9"/>
  <c r="D11" i="3" s="1"/>
  <c r="D27" i="9"/>
  <c r="F26" i="9"/>
  <c r="G87" i="9"/>
  <c r="D87" i="9" s="1"/>
  <c r="D40" i="9"/>
  <c r="D38" i="3" s="1"/>
  <c r="G83" i="9"/>
  <c r="D83" i="9" s="1"/>
  <c r="D55" i="9"/>
  <c r="D53" i="3" s="1"/>
  <c r="D65" i="9"/>
  <c r="D63" i="3" s="1"/>
  <c r="AA90" i="9"/>
  <c r="N82" i="9" l="1"/>
  <c r="AC30" i="9"/>
  <c r="D23" i="3"/>
  <c r="K90" i="9"/>
  <c r="G90" i="9"/>
  <c r="D21" i="3"/>
  <c r="AC47" i="9"/>
  <c r="D62" i="3"/>
  <c r="D13" i="3"/>
  <c r="O33" i="9"/>
  <c r="W82" i="9"/>
  <c r="D56" i="3"/>
  <c r="M82" i="9"/>
  <c r="L82" i="9"/>
  <c r="Q90" i="9"/>
  <c r="P90" i="9"/>
  <c r="Z82" i="9"/>
  <c r="V82" i="9"/>
  <c r="R82" i="9"/>
  <c r="M90" i="9"/>
  <c r="AC74" i="9"/>
  <c r="AC51" i="9"/>
  <c r="AC32" i="9"/>
  <c r="D54" i="3"/>
  <c r="D58" i="3"/>
  <c r="Y10" i="9"/>
  <c r="Y9" i="9" s="1"/>
  <c r="Q10" i="9"/>
  <c r="Q9" i="9" s="1"/>
  <c r="W10" i="9"/>
  <c r="W9" i="9" s="1"/>
  <c r="D18" i="3"/>
  <c r="H33" i="9"/>
  <c r="W90" i="9"/>
  <c r="I90" i="9"/>
  <c r="AC76" i="9"/>
  <c r="AC52" i="9"/>
  <c r="AC48" i="9"/>
  <c r="N90" i="9"/>
  <c r="R33" i="9"/>
  <c r="G10" i="9"/>
  <c r="G9" i="9" s="1"/>
  <c r="X82" i="9"/>
  <c r="Z10" i="9"/>
  <c r="Z9" i="9" s="1"/>
  <c r="R10" i="9"/>
  <c r="R9" i="9" s="1"/>
  <c r="J10" i="9"/>
  <c r="J9" i="9" s="1"/>
  <c r="P82" i="9"/>
  <c r="S82" i="9"/>
  <c r="T82" i="9"/>
  <c r="Y90" i="9"/>
  <c r="S90" i="9"/>
  <c r="D26" i="9"/>
  <c r="D24" i="3" s="1"/>
  <c r="AC72" i="9"/>
  <c r="AC69" i="9"/>
  <c r="D66" i="3"/>
  <c r="J90" i="9"/>
  <c r="X90" i="9"/>
  <c r="D26" i="3"/>
  <c r="G82" i="9"/>
  <c r="F33" i="9"/>
  <c r="AA10" i="9"/>
  <c r="AA9" i="9" s="1"/>
  <c r="D81" i="9"/>
  <c r="H82" i="9"/>
  <c r="I10" i="9"/>
  <c r="I9" i="9" s="1"/>
  <c r="K10" i="9"/>
  <c r="K9" i="9" s="1"/>
  <c r="AC73" i="9"/>
  <c r="AC46" i="9"/>
  <c r="Z90" i="9"/>
  <c r="S10" i="9"/>
  <c r="S9" i="9" s="1"/>
  <c r="N10" i="9"/>
  <c r="N9" i="9" s="1"/>
  <c r="AC50" i="9"/>
  <c r="U33" i="9"/>
  <c r="D27" i="3"/>
  <c r="V90" i="9"/>
  <c r="D15" i="3"/>
  <c r="O10" i="9"/>
  <c r="T90" i="9"/>
  <c r="V10" i="9"/>
  <c r="V9" i="9" s="1"/>
  <c r="AC71" i="9"/>
  <c r="D60" i="3"/>
  <c r="D36" i="3"/>
  <c r="K82" i="9"/>
  <c r="Y82" i="9"/>
  <c r="U10" i="9"/>
  <c r="U9" i="9" s="1"/>
  <c r="Q82" i="9"/>
  <c r="M10" i="9"/>
  <c r="M9" i="9" s="1"/>
  <c r="I82" i="9"/>
  <c r="D22" i="9"/>
  <c r="D20" i="3" s="1"/>
  <c r="D44" i="9"/>
  <c r="D42" i="3" s="1"/>
  <c r="AC53" i="9"/>
  <c r="AC49" i="9"/>
  <c r="AC31" i="9"/>
  <c r="D34" i="3"/>
  <c r="D40" i="3"/>
  <c r="AA82" i="9"/>
  <c r="X10" i="9"/>
  <c r="X9" i="9" s="1"/>
  <c r="T10" i="9"/>
  <c r="T9" i="9" s="1"/>
  <c r="P10" i="9"/>
  <c r="P9" i="9" s="1"/>
  <c r="L10" i="9"/>
  <c r="L9" i="9" s="1"/>
  <c r="H10" i="9"/>
  <c r="AC21" i="9"/>
  <c r="D19" i="3"/>
  <c r="AC14" i="9"/>
  <c r="D12" i="3"/>
  <c r="AC67" i="9"/>
  <c r="D65" i="3"/>
  <c r="AC61" i="9"/>
  <c r="D59" i="3"/>
  <c r="AC57" i="9"/>
  <c r="D55" i="3"/>
  <c r="AC43" i="9"/>
  <c r="D41" i="3"/>
  <c r="AC39" i="9"/>
  <c r="D37" i="3"/>
  <c r="AC27" i="9"/>
  <c r="D25" i="3"/>
  <c r="AC19" i="9"/>
  <c r="D17" i="3"/>
  <c r="AC16" i="9"/>
  <c r="D14" i="3"/>
  <c r="AC63" i="9"/>
  <c r="D61" i="3"/>
  <c r="AC59" i="9"/>
  <c r="D57" i="3"/>
  <c r="AC41" i="9"/>
  <c r="D39" i="3"/>
  <c r="AC37" i="9"/>
  <c r="D35" i="3"/>
  <c r="AC24" i="9"/>
  <c r="D22" i="3"/>
  <c r="AC40" i="9"/>
  <c r="D12" i="9"/>
  <c r="D10" i="3" s="1"/>
  <c r="AC13" i="9"/>
  <c r="AC66" i="9"/>
  <c r="AC35" i="9"/>
  <c r="F82" i="9"/>
  <c r="AC65" i="9"/>
  <c r="AC55" i="9"/>
  <c r="D18" i="9"/>
  <c r="D16" i="3" s="1"/>
  <c r="F10" i="9"/>
  <c r="E13" i="9" l="1"/>
  <c r="O9" i="9"/>
  <c r="H9" i="9"/>
  <c r="AC26" i="9"/>
  <c r="E60" i="9"/>
  <c r="E51" i="9"/>
  <c r="D90" i="9"/>
  <c r="D33" i="9"/>
  <c r="D31" i="3" s="1"/>
  <c r="F9" i="9"/>
  <c r="E61" i="9"/>
  <c r="E49" i="9"/>
  <c r="E53" i="9"/>
  <c r="AC22" i="9"/>
  <c r="E47" i="9"/>
  <c r="AC44" i="9"/>
  <c r="E59" i="9"/>
  <c r="E46" i="9"/>
  <c r="E48" i="9"/>
  <c r="E50" i="9"/>
  <c r="E52" i="9"/>
  <c r="D82" i="9"/>
  <c r="AC18" i="9"/>
  <c r="AC12" i="9"/>
  <c r="D10" i="9"/>
  <c r="D8" i="3" s="1"/>
  <c r="E44" i="9" l="1"/>
  <c r="E74" i="9"/>
  <c r="E37" i="9"/>
  <c r="E56" i="9"/>
  <c r="E72" i="9"/>
  <c r="E68" i="9"/>
  <c r="E38" i="9"/>
  <c r="E41" i="9"/>
  <c r="E57" i="9"/>
  <c r="E70" i="9"/>
  <c r="E62" i="9"/>
  <c r="E67" i="9"/>
  <c r="E55" i="9"/>
  <c r="E35" i="9"/>
  <c r="E40" i="9"/>
  <c r="E75" i="9"/>
  <c r="E73" i="9"/>
  <c r="E71" i="9"/>
  <c r="E69" i="9"/>
  <c r="E39" i="9"/>
  <c r="E43" i="9"/>
  <c r="E58" i="9"/>
  <c r="E64" i="9"/>
  <c r="E36" i="9"/>
  <c r="E42" i="9"/>
  <c r="E63" i="9"/>
  <c r="AC33" i="9"/>
  <c r="E65" i="9"/>
  <c r="E66" i="9"/>
  <c r="E12" i="9"/>
  <c r="E18" i="9"/>
  <c r="AC10" i="9"/>
  <c r="E17" i="9"/>
  <c r="D9" i="9"/>
  <c r="D7" i="3" s="1"/>
  <c r="E16" i="9"/>
  <c r="E30" i="9"/>
  <c r="E31" i="9"/>
  <c r="E32" i="9"/>
  <c r="E22" i="9"/>
  <c r="E26" i="9"/>
  <c r="E79" i="9" l="1"/>
  <c r="E15" i="9"/>
  <c r="AC9" i="9"/>
  <c r="E14" i="9"/>
  <c r="E78" i="9"/>
  <c r="E85" i="9"/>
  <c r="E88" i="9"/>
  <c r="E84" i="9"/>
  <c r="E76" i="9"/>
  <c r="E89" i="9"/>
  <c r="E86" i="9"/>
  <c r="E90" i="9"/>
  <c r="E83" i="9"/>
  <c r="E81" i="9"/>
  <c r="E87" i="9"/>
  <c r="E80" i="9"/>
  <c r="E33" i="9"/>
  <c r="E82" i="9"/>
  <c r="E10" i="9"/>
  <c r="D19" i="5" l="1"/>
  <c r="D88" i="4"/>
  <c r="D86" i="4"/>
  <c r="D84" i="4"/>
  <c r="D79" i="4"/>
  <c r="D78" i="4"/>
  <c r="BQ43" i="8" l="1"/>
  <c r="BQ32" i="8"/>
  <c r="F67" i="8" l="1"/>
  <c r="E25" i="7" l="1"/>
  <c r="E17" i="7"/>
  <c r="E42" i="7"/>
  <c r="E32" i="7" s="1"/>
  <c r="E21" i="7"/>
  <c r="E11" i="7"/>
  <c r="K25" i="7"/>
  <c r="K17" i="7"/>
  <c r="K42" i="7"/>
  <c r="K32" i="7" s="1"/>
  <c r="K21" i="7"/>
  <c r="K11" i="7"/>
  <c r="E9" i="7" l="1"/>
  <c r="E8" i="7" s="1"/>
  <c r="E21" i="5"/>
  <c r="K21" i="5"/>
  <c r="K9" i="7"/>
  <c r="K8" i="7" s="1"/>
  <c r="K20" i="8" l="1"/>
  <c r="W20" i="8"/>
  <c r="AF20" i="8"/>
  <c r="AO20" i="8"/>
  <c r="O10" i="8"/>
  <c r="Y10" i="8"/>
  <c r="AH10" i="8"/>
  <c r="AQ10" i="8"/>
  <c r="H20" i="8"/>
  <c r="J20" i="8"/>
  <c r="O20" i="8"/>
  <c r="V20" i="8"/>
  <c r="X20" i="8"/>
  <c r="Z20" i="8"/>
  <c r="AC20" i="8"/>
  <c r="AE20" i="8"/>
  <c r="AG20" i="8"/>
  <c r="AI20" i="8"/>
  <c r="AN20" i="8"/>
  <c r="AP20" i="8"/>
  <c r="AR20" i="8"/>
  <c r="AT20" i="8"/>
  <c r="AV20" i="8"/>
  <c r="AX20" i="8"/>
  <c r="AZ20" i="8"/>
  <c r="BB20" i="8"/>
  <c r="BD20" i="8"/>
  <c r="BF20" i="8"/>
  <c r="BH20" i="8"/>
  <c r="BJ20" i="8"/>
  <c r="BL20" i="8"/>
  <c r="BN20" i="8"/>
  <c r="BP20" i="8"/>
  <c r="AT24" i="8"/>
  <c r="AX24" i="8"/>
  <c r="BB24" i="8"/>
  <c r="BF24" i="8"/>
  <c r="BJ24" i="8"/>
  <c r="BN24" i="8"/>
  <c r="BL24" i="8" l="1"/>
  <c r="BD24" i="8"/>
  <c r="AV24" i="8"/>
  <c r="AF10" i="8"/>
  <c r="AJ20" i="8"/>
  <c r="AM10" i="8"/>
  <c r="AD10" i="8"/>
  <c r="J10" i="8"/>
  <c r="AO10" i="8"/>
  <c r="W10" i="8"/>
  <c r="BP24" i="8"/>
  <c r="BH24" i="8"/>
  <c r="AZ24" i="8"/>
  <c r="P23" i="8"/>
  <c r="AJ10" i="8"/>
  <c r="AB10" i="8"/>
  <c r="R10" i="8"/>
  <c r="AB20" i="8"/>
  <c r="W24" i="8"/>
  <c r="T11" i="7"/>
  <c r="T21" i="7"/>
  <c r="T42" i="7"/>
  <c r="Z24" i="8"/>
  <c r="Z25" i="7"/>
  <c r="Z17" i="7"/>
  <c r="Y25" i="7"/>
  <c r="Y17" i="7"/>
  <c r="X25" i="7"/>
  <c r="X17" i="7"/>
  <c r="W25" i="7"/>
  <c r="W17" i="7"/>
  <c r="V42" i="7"/>
  <c r="V32" i="7" s="1"/>
  <c r="V21" i="7"/>
  <c r="V11" i="7"/>
  <c r="U42" i="7"/>
  <c r="U32" i="7" s="1"/>
  <c r="U21" i="7"/>
  <c r="U11" i="7"/>
  <c r="T32" i="7"/>
  <c r="S25" i="7"/>
  <c r="S17" i="7"/>
  <c r="R42" i="7"/>
  <c r="R32" i="7" s="1"/>
  <c r="R21" i="7"/>
  <c r="R11" i="7"/>
  <c r="Q25" i="7"/>
  <c r="Q17" i="7"/>
  <c r="P25" i="7"/>
  <c r="P17" i="7"/>
  <c r="O25" i="7"/>
  <c r="O17" i="7"/>
  <c r="N42" i="7"/>
  <c r="N32" i="7" s="1"/>
  <c r="N21" i="7"/>
  <c r="N11" i="7"/>
  <c r="M25" i="7"/>
  <c r="M17" i="7"/>
  <c r="L25" i="7"/>
  <c r="L17" i="7"/>
  <c r="J42" i="7"/>
  <c r="J32" i="7" s="1"/>
  <c r="J21" i="7"/>
  <c r="J11" i="7"/>
  <c r="I42" i="7"/>
  <c r="I32" i="7" s="1"/>
  <c r="I21" i="7"/>
  <c r="I11" i="7"/>
  <c r="H42" i="7"/>
  <c r="H32" i="7" s="1"/>
  <c r="H21" i="7"/>
  <c r="H11" i="7"/>
  <c r="G42" i="7"/>
  <c r="G32" i="7" s="1"/>
  <c r="G21" i="7"/>
  <c r="G11" i="7"/>
  <c r="D72" i="7"/>
  <c r="D70" i="7"/>
  <c r="D68" i="7"/>
  <c r="D66" i="7"/>
  <c r="D64" i="7"/>
  <c r="D62" i="7"/>
  <c r="D60" i="7"/>
  <c r="D58" i="7"/>
  <c r="D56" i="7"/>
  <c r="D54" i="7"/>
  <c r="D52" i="7"/>
  <c r="D50" i="7"/>
  <c r="D48" i="7"/>
  <c r="D46" i="7"/>
  <c r="AK74" i="8"/>
  <c r="F42" i="7"/>
  <c r="F32" i="7" s="1"/>
  <c r="D44" i="7"/>
  <c r="D40" i="7"/>
  <c r="D38" i="7"/>
  <c r="D36" i="7"/>
  <c r="D34" i="7"/>
  <c r="D31" i="7"/>
  <c r="D29" i="7"/>
  <c r="D27" i="7"/>
  <c r="D24" i="7"/>
  <c r="P74" i="8"/>
  <c r="F21" i="7"/>
  <c r="D22" i="7"/>
  <c r="D19" i="7"/>
  <c r="D16" i="7"/>
  <c r="D14" i="7"/>
  <c r="F74" i="8"/>
  <c r="F11" i="7"/>
  <c r="D12" i="7"/>
  <c r="D32" i="5"/>
  <c r="D27" i="5"/>
  <c r="Z42" i="7"/>
  <c r="Z32" i="7" s="1"/>
  <c r="Z21" i="7"/>
  <c r="Z11" i="7"/>
  <c r="Y42" i="7"/>
  <c r="Y32" i="7" s="1"/>
  <c r="Y21" i="7"/>
  <c r="Y11" i="7"/>
  <c r="X42" i="7"/>
  <c r="X32" i="7" s="1"/>
  <c r="X21" i="7"/>
  <c r="X11" i="7"/>
  <c r="W42" i="7"/>
  <c r="W32" i="7" s="1"/>
  <c r="W21" i="7"/>
  <c r="W11" i="7"/>
  <c r="V25" i="7"/>
  <c r="V17" i="7"/>
  <c r="U25" i="7"/>
  <c r="U17" i="7"/>
  <c r="T17" i="7"/>
  <c r="T25" i="7"/>
  <c r="S42" i="7"/>
  <c r="S32" i="7" s="1"/>
  <c r="S21" i="7"/>
  <c r="S11" i="7"/>
  <c r="R25" i="7"/>
  <c r="R17" i="7"/>
  <c r="Q42" i="7"/>
  <c r="Q32" i="7" s="1"/>
  <c r="Q21" i="7"/>
  <c r="Q11" i="7"/>
  <c r="P42" i="7"/>
  <c r="P32" i="7" s="1"/>
  <c r="P21" i="7"/>
  <c r="P11" i="7"/>
  <c r="O42" i="7"/>
  <c r="O32" i="7" s="1"/>
  <c r="O21" i="7"/>
  <c r="O11" i="7"/>
  <c r="N25" i="7"/>
  <c r="N17" i="7"/>
  <c r="M42" i="7"/>
  <c r="M32" i="7" s="1"/>
  <c r="M21" i="7"/>
  <c r="M11" i="7"/>
  <c r="L42" i="7"/>
  <c r="L32" i="7" s="1"/>
  <c r="L21" i="7"/>
  <c r="L11" i="7"/>
  <c r="J25" i="7"/>
  <c r="J17" i="7"/>
  <c r="I25" i="7"/>
  <c r="I17" i="7"/>
  <c r="H25" i="7"/>
  <c r="H17" i="7"/>
  <c r="G25" i="7"/>
  <c r="G17" i="7"/>
  <c r="D73" i="7"/>
  <c r="D71" i="7"/>
  <c r="D69" i="7"/>
  <c r="D67" i="7"/>
  <c r="D65" i="7"/>
  <c r="D63" i="7"/>
  <c r="D61" i="7"/>
  <c r="D59" i="7"/>
  <c r="D57" i="7"/>
  <c r="D55" i="7"/>
  <c r="D53" i="7"/>
  <c r="D51" i="7"/>
  <c r="D49" i="7"/>
  <c r="D47" i="7"/>
  <c r="D45" i="7"/>
  <c r="D41" i="7"/>
  <c r="D39" i="7"/>
  <c r="D37" i="7"/>
  <c r="D35" i="7"/>
  <c r="AA74" i="8"/>
  <c r="D33" i="7"/>
  <c r="D30" i="7"/>
  <c r="D28" i="7"/>
  <c r="T74" i="8"/>
  <c r="F25" i="7"/>
  <c r="D26" i="7"/>
  <c r="D23" i="7"/>
  <c r="D20" i="7"/>
  <c r="L74" i="8"/>
  <c r="F17" i="7"/>
  <c r="D18" i="7"/>
  <c r="D15" i="7"/>
  <c r="D13" i="7"/>
  <c r="D28" i="5"/>
  <c r="AK73" i="8"/>
  <c r="AA73" i="8" s="1"/>
  <c r="AK71" i="8"/>
  <c r="AA71" i="8" s="1"/>
  <c r="F70" i="8"/>
  <c r="AK69" i="8"/>
  <c r="AA69" i="8" s="1"/>
  <c r="AK66" i="8"/>
  <c r="AA66" i="8" s="1"/>
  <c r="F66" i="8"/>
  <c r="AK65" i="8"/>
  <c r="AA65" i="8" s="1"/>
  <c r="P65" i="8"/>
  <c r="L65" i="8"/>
  <c r="T64" i="8"/>
  <c r="F64" i="8"/>
  <c r="AK63" i="8"/>
  <c r="AA63" i="8" s="1"/>
  <c r="P63" i="8"/>
  <c r="L63" i="8"/>
  <c r="T62" i="8"/>
  <c r="F62" i="8"/>
  <c r="AK61" i="8"/>
  <c r="AA61" i="8" s="1"/>
  <c r="P61" i="8"/>
  <c r="L61" i="8"/>
  <c r="T60" i="8"/>
  <c r="F60" i="8"/>
  <c r="AK59" i="8"/>
  <c r="AA59" i="8" s="1"/>
  <c r="P59" i="8"/>
  <c r="L59" i="8"/>
  <c r="T58" i="8"/>
  <c r="F58" i="8"/>
  <c r="AK57" i="8"/>
  <c r="AA57" i="8" s="1"/>
  <c r="P57" i="8"/>
  <c r="L57" i="8"/>
  <c r="T56" i="8"/>
  <c r="F56" i="8"/>
  <c r="AK55" i="8"/>
  <c r="AA55" i="8" s="1"/>
  <c r="P55" i="8"/>
  <c r="L55" i="8"/>
  <c r="T54" i="8"/>
  <c r="F54" i="8"/>
  <c r="AK53" i="8"/>
  <c r="AA53" i="8" s="1"/>
  <c r="P53" i="8"/>
  <c r="L53" i="8"/>
  <c r="T52" i="8"/>
  <c r="F52" i="8"/>
  <c r="AK51" i="8"/>
  <c r="AA51" i="8" s="1"/>
  <c r="P51" i="8"/>
  <c r="L51" i="8"/>
  <c r="T50" i="8"/>
  <c r="F50" i="8"/>
  <c r="AK49" i="8"/>
  <c r="AA49" i="8" s="1"/>
  <c r="P49" i="8"/>
  <c r="L49" i="8"/>
  <c r="T48" i="8"/>
  <c r="F48" i="8"/>
  <c r="AK47" i="8"/>
  <c r="AA47" i="8" s="1"/>
  <c r="P47" i="8"/>
  <c r="L47" i="8"/>
  <c r="T46" i="8"/>
  <c r="F46" i="8"/>
  <c r="AK45" i="8"/>
  <c r="AA45" i="8" s="1"/>
  <c r="AL42" i="8"/>
  <c r="AL31" i="8" s="1"/>
  <c r="P45" i="8"/>
  <c r="L45" i="8"/>
  <c r="BP42" i="8"/>
  <c r="BP31" i="8" s="1"/>
  <c r="BN42" i="8"/>
  <c r="BL42" i="8"/>
  <c r="BL31" i="8" s="1"/>
  <c r="BJ42" i="8"/>
  <c r="BH42" i="8"/>
  <c r="BF42" i="8"/>
  <c r="BF31" i="8" s="1"/>
  <c r="BD42" i="8"/>
  <c r="BD31" i="8" s="1"/>
  <c r="BB42" i="8"/>
  <c r="AZ42" i="8"/>
  <c r="AX42" i="8"/>
  <c r="AX31" i="8" s="1"/>
  <c r="AV42" i="8"/>
  <c r="AV31" i="8" s="1"/>
  <c r="AT42" i="8"/>
  <c r="AR42" i="8"/>
  <c r="AP42" i="8"/>
  <c r="AP31" i="8" s="1"/>
  <c r="AN42" i="8"/>
  <c r="AN31" i="8" s="1"/>
  <c r="AJ42" i="8"/>
  <c r="AH42" i="8"/>
  <c r="AH31" i="8" s="1"/>
  <c r="AF42" i="8"/>
  <c r="AF31" i="8" s="1"/>
  <c r="AD42" i="8"/>
  <c r="AD31" i="8" s="1"/>
  <c r="AB42" i="8"/>
  <c r="Y42" i="8"/>
  <c r="W42" i="8"/>
  <c r="W31" i="8" s="1"/>
  <c r="U42" i="8"/>
  <c r="U31" i="8" s="1"/>
  <c r="T44" i="8"/>
  <c r="R42" i="8"/>
  <c r="N42" i="8"/>
  <c r="N31" i="8" s="1"/>
  <c r="K42" i="8"/>
  <c r="K31" i="8" s="1"/>
  <c r="I42" i="8"/>
  <c r="F44" i="8"/>
  <c r="G42" i="8"/>
  <c r="G31" i="8" s="1"/>
  <c r="P41" i="8"/>
  <c r="F41" i="8"/>
  <c r="P40" i="8"/>
  <c r="F40" i="8"/>
  <c r="P39" i="8"/>
  <c r="F39" i="8"/>
  <c r="P38" i="8"/>
  <c r="F38" i="8"/>
  <c r="P37" i="8"/>
  <c r="F37" i="8"/>
  <c r="P36" i="8"/>
  <c r="F36" i="8"/>
  <c r="P35" i="8"/>
  <c r="F35" i="8"/>
  <c r="P34" i="8"/>
  <c r="F34" i="8"/>
  <c r="AJ31" i="8"/>
  <c r="P33" i="8"/>
  <c r="I31" i="8"/>
  <c r="F33" i="8"/>
  <c r="P30" i="8"/>
  <c r="F30" i="8"/>
  <c r="P29" i="8"/>
  <c r="F29" i="8"/>
  <c r="P28" i="8"/>
  <c r="F28" i="8"/>
  <c r="P27" i="8"/>
  <c r="F27" i="8"/>
  <c r="BM24" i="8"/>
  <c r="U24" i="8"/>
  <c r="T26" i="8"/>
  <c r="AP24" i="8"/>
  <c r="AN24" i="8"/>
  <c r="AL24" i="8"/>
  <c r="AK25" i="8"/>
  <c r="AI24" i="8"/>
  <c r="AG24" i="8"/>
  <c r="AE24" i="8"/>
  <c r="AC24" i="8"/>
  <c r="X24" i="8"/>
  <c r="V24" i="8"/>
  <c r="T25" i="8"/>
  <c r="R24" i="8"/>
  <c r="O24" i="8"/>
  <c r="M24" i="8"/>
  <c r="L25" i="8"/>
  <c r="J24" i="8"/>
  <c r="F25" i="8"/>
  <c r="H24" i="8"/>
  <c r="AL20" i="8"/>
  <c r="AK23" i="8"/>
  <c r="AA23" i="8" s="1"/>
  <c r="L23" i="8"/>
  <c r="AK22" i="8"/>
  <c r="AA22" i="8" s="1"/>
  <c r="L22" i="8"/>
  <c r="AK21" i="8"/>
  <c r="AA21" i="8" s="1"/>
  <c r="S20" i="8"/>
  <c r="M20" i="8"/>
  <c r="L21" i="8"/>
  <c r="AK19" i="8"/>
  <c r="AA19" i="8" s="1"/>
  <c r="AK18" i="8"/>
  <c r="AA18" i="8" s="1"/>
  <c r="P18" i="8"/>
  <c r="M16" i="8"/>
  <c r="L18" i="8"/>
  <c r="BP16" i="8"/>
  <c r="BN16" i="8"/>
  <c r="BL16" i="8"/>
  <c r="BJ16" i="8"/>
  <c r="BH16" i="8"/>
  <c r="BF16" i="8"/>
  <c r="BD16" i="8"/>
  <c r="BB16" i="8"/>
  <c r="AZ16" i="8"/>
  <c r="AX16" i="8"/>
  <c r="AV16" i="8"/>
  <c r="AT16" i="8"/>
  <c r="AR16" i="8"/>
  <c r="AP16" i="8"/>
  <c r="AN16" i="8"/>
  <c r="AL16" i="8"/>
  <c r="AK17" i="8"/>
  <c r="AA17" i="8" s="1"/>
  <c r="AI16" i="8"/>
  <c r="AG16" i="8"/>
  <c r="AE16" i="8"/>
  <c r="AC16" i="8"/>
  <c r="Z16" i="8"/>
  <c r="X16" i="8"/>
  <c r="V16" i="8"/>
  <c r="S16" i="8"/>
  <c r="P17" i="8"/>
  <c r="Q16" i="8"/>
  <c r="L17" i="8"/>
  <c r="N16" i="8"/>
  <c r="J16" i="8"/>
  <c r="H16" i="8"/>
  <c r="T15" i="8"/>
  <c r="L15" i="8"/>
  <c r="F15" i="8"/>
  <c r="AK13" i="8"/>
  <c r="AA13" i="8" s="1"/>
  <c r="P13" i="8"/>
  <c r="AK12" i="8"/>
  <c r="AA12" i="8" s="1"/>
  <c r="P12" i="8"/>
  <c r="BP10" i="8"/>
  <c r="BN10" i="8"/>
  <c r="BL10" i="8"/>
  <c r="BL8" i="8" s="1"/>
  <c r="BJ10" i="8"/>
  <c r="BH10" i="8"/>
  <c r="BF10" i="8"/>
  <c r="BD10" i="8"/>
  <c r="BB10" i="8"/>
  <c r="AZ10" i="8"/>
  <c r="AX10" i="8"/>
  <c r="AV10" i="8"/>
  <c r="AT10" i="8"/>
  <c r="U10" i="8"/>
  <c r="T11" i="8"/>
  <c r="L11" i="8"/>
  <c r="M10" i="8"/>
  <c r="F11" i="8"/>
  <c r="H10" i="8"/>
  <c r="AK29" i="8"/>
  <c r="AA29" i="8" s="1"/>
  <c r="T29" i="8"/>
  <c r="T28" i="8"/>
  <c r="T27" i="8"/>
  <c r="AQ24" i="8"/>
  <c r="AM24" i="8"/>
  <c r="AH24" i="8"/>
  <c r="AD24" i="8"/>
  <c r="Y24" i="8"/>
  <c r="S24" i="8"/>
  <c r="L26" i="8"/>
  <c r="I24" i="8"/>
  <c r="BO24" i="8"/>
  <c r="BK24" i="8"/>
  <c r="BG24" i="8"/>
  <c r="BC24" i="8"/>
  <c r="AY24" i="8"/>
  <c r="AU24" i="8"/>
  <c r="N24" i="8"/>
  <c r="T23" i="8"/>
  <c r="T22" i="8"/>
  <c r="BO20" i="8"/>
  <c r="BK20" i="8"/>
  <c r="BG20" i="8"/>
  <c r="BC20" i="8"/>
  <c r="AY20" i="8"/>
  <c r="AU20" i="8"/>
  <c r="AQ20" i="8"/>
  <c r="AM20" i="8"/>
  <c r="P21" i="8"/>
  <c r="R20" i="8"/>
  <c r="G20" i="8"/>
  <c r="F21" i="8"/>
  <c r="P19" i="8"/>
  <c r="F19" i="8"/>
  <c r="F18" i="8"/>
  <c r="BM16" i="8"/>
  <c r="BI16" i="8"/>
  <c r="BE16" i="8"/>
  <c r="BA16" i="8"/>
  <c r="AW16" i="8"/>
  <c r="AS16" i="8"/>
  <c r="AO16" i="8"/>
  <c r="AJ16" i="8"/>
  <c r="AF16" i="8"/>
  <c r="AB16" i="8"/>
  <c r="W16" i="8"/>
  <c r="R16" i="8"/>
  <c r="R8" i="8" s="1"/>
  <c r="K16" i="8"/>
  <c r="F17" i="8"/>
  <c r="G16" i="8"/>
  <c r="P14" i="8"/>
  <c r="L14" i="8"/>
  <c r="F14" i="8"/>
  <c r="L13" i="8"/>
  <c r="F13" i="8"/>
  <c r="L12" i="8"/>
  <c r="G10" i="8"/>
  <c r="F12" i="8"/>
  <c r="BM10" i="8"/>
  <c r="BI10" i="8"/>
  <c r="BE10" i="8"/>
  <c r="BA10" i="8"/>
  <c r="AW10" i="8"/>
  <c r="AS10" i="8"/>
  <c r="AN10" i="8"/>
  <c r="AI10" i="8"/>
  <c r="AE10" i="8"/>
  <c r="Z10" i="8"/>
  <c r="V10" i="8"/>
  <c r="P11" i="8"/>
  <c r="Q10" i="8"/>
  <c r="K10" i="8"/>
  <c r="T73" i="8"/>
  <c r="P73" i="8"/>
  <c r="L73" i="8"/>
  <c r="F73" i="8"/>
  <c r="AK72" i="8"/>
  <c r="AA72" i="8" s="1"/>
  <c r="T72" i="8"/>
  <c r="P72" i="8"/>
  <c r="L72" i="8"/>
  <c r="F72" i="8"/>
  <c r="T71" i="8"/>
  <c r="P71" i="8"/>
  <c r="L71" i="8"/>
  <c r="F71" i="8"/>
  <c r="AK70" i="8"/>
  <c r="AA70" i="8" s="1"/>
  <c r="T70" i="8"/>
  <c r="P70" i="8"/>
  <c r="L70" i="8"/>
  <c r="T69" i="8"/>
  <c r="P69" i="8"/>
  <c r="L69" i="8"/>
  <c r="F69" i="8"/>
  <c r="AK68" i="8"/>
  <c r="AA68" i="8" s="1"/>
  <c r="T68" i="8"/>
  <c r="P68" i="8"/>
  <c r="L68" i="8"/>
  <c r="F68" i="8"/>
  <c r="T66" i="8"/>
  <c r="P66" i="8"/>
  <c r="L66" i="8"/>
  <c r="T65" i="8"/>
  <c r="F65" i="8"/>
  <c r="AK64" i="8"/>
  <c r="AA64" i="8" s="1"/>
  <c r="P64" i="8"/>
  <c r="L64" i="8"/>
  <c r="T63" i="8"/>
  <c r="F63" i="8"/>
  <c r="AK62" i="8"/>
  <c r="AA62" i="8" s="1"/>
  <c r="P62" i="8"/>
  <c r="L62" i="8"/>
  <c r="T61" i="8"/>
  <c r="F61" i="8"/>
  <c r="AK60" i="8"/>
  <c r="AA60" i="8" s="1"/>
  <c r="P60" i="8"/>
  <c r="L60" i="8"/>
  <c r="T59" i="8"/>
  <c r="F59" i="8"/>
  <c r="AK58" i="8"/>
  <c r="AA58" i="8" s="1"/>
  <c r="P58" i="8"/>
  <c r="L58" i="8"/>
  <c r="T57" i="8"/>
  <c r="F57" i="8"/>
  <c r="AK56" i="8"/>
  <c r="AA56" i="8" s="1"/>
  <c r="P56" i="8"/>
  <c r="L56" i="8"/>
  <c r="T55" i="8"/>
  <c r="F55" i="8"/>
  <c r="AK54" i="8"/>
  <c r="AA54" i="8" s="1"/>
  <c r="P54" i="8"/>
  <c r="L54" i="8"/>
  <c r="T53" i="8"/>
  <c r="F53" i="8"/>
  <c r="AK52" i="8"/>
  <c r="AA52" i="8" s="1"/>
  <c r="P52" i="8"/>
  <c r="L52" i="8"/>
  <c r="T51" i="8"/>
  <c r="F51" i="8"/>
  <c r="AK50" i="8"/>
  <c r="AA50" i="8" s="1"/>
  <c r="P50" i="8"/>
  <c r="L50" i="8"/>
  <c r="T49" i="8"/>
  <c r="F49" i="8"/>
  <c r="AK48" i="8"/>
  <c r="AA48" i="8" s="1"/>
  <c r="P48" i="8"/>
  <c r="L48" i="8"/>
  <c r="T47" i="8"/>
  <c r="F47" i="8"/>
  <c r="AK46" i="8"/>
  <c r="AA46" i="8" s="1"/>
  <c r="P46" i="8"/>
  <c r="L46" i="8"/>
  <c r="T45" i="8"/>
  <c r="F45" i="8"/>
  <c r="BO42" i="8"/>
  <c r="BO31" i="8" s="1"/>
  <c r="BM42" i="8"/>
  <c r="BM31" i="8" s="1"/>
  <c r="BK42" i="8"/>
  <c r="BK31" i="8" s="1"/>
  <c r="BI42" i="8"/>
  <c r="BI31" i="8" s="1"/>
  <c r="BG42" i="8"/>
  <c r="BG31" i="8" s="1"/>
  <c r="BE42" i="8"/>
  <c r="BE31" i="8" s="1"/>
  <c r="BC42" i="8"/>
  <c r="BC31" i="8" s="1"/>
  <c r="BA42" i="8"/>
  <c r="BA31" i="8" s="1"/>
  <c r="AY42" i="8"/>
  <c r="AY31" i="8" s="1"/>
  <c r="AW42" i="8"/>
  <c r="AW31" i="8" s="1"/>
  <c r="AU42" i="8"/>
  <c r="AU31" i="8" s="1"/>
  <c r="AS42" i="8"/>
  <c r="AS31" i="8" s="1"/>
  <c r="AQ42" i="8"/>
  <c r="AQ31" i="8" s="1"/>
  <c r="AO42" i="8"/>
  <c r="AO31" i="8" s="1"/>
  <c r="AK44" i="8"/>
  <c r="AA44" i="8" s="1"/>
  <c r="AM42" i="8"/>
  <c r="AM31" i="8" s="1"/>
  <c r="AI42" i="8"/>
  <c r="AI31" i="8" s="1"/>
  <c r="AG42" i="8"/>
  <c r="AG31" i="8" s="1"/>
  <c r="AE42" i="8"/>
  <c r="AE31" i="8" s="1"/>
  <c r="AC42" i="8"/>
  <c r="AC31" i="8" s="1"/>
  <c r="Z42" i="8"/>
  <c r="Z31" i="8" s="1"/>
  <c r="X42" i="8"/>
  <c r="X31" i="8" s="1"/>
  <c r="V42" i="8"/>
  <c r="V31" i="8" s="1"/>
  <c r="S42" i="8"/>
  <c r="S31" i="8" s="1"/>
  <c r="P44" i="8"/>
  <c r="Q42" i="8"/>
  <c r="Q31" i="8" s="1"/>
  <c r="O42" i="8"/>
  <c r="O31" i="8" s="1"/>
  <c r="L44" i="8"/>
  <c r="M42" i="8"/>
  <c r="J42" i="8"/>
  <c r="J31" i="8" s="1"/>
  <c r="H42" i="8"/>
  <c r="H31" i="8" s="1"/>
  <c r="AK41" i="8"/>
  <c r="AA41" i="8" s="1"/>
  <c r="T41" i="8"/>
  <c r="L41" i="8"/>
  <c r="AK40" i="8"/>
  <c r="AA40" i="8" s="1"/>
  <c r="T40" i="8"/>
  <c r="L40" i="8"/>
  <c r="AK39" i="8"/>
  <c r="AA39" i="8" s="1"/>
  <c r="T39" i="8"/>
  <c r="L39" i="8"/>
  <c r="AK38" i="8"/>
  <c r="AA38" i="8" s="1"/>
  <c r="T38" i="8"/>
  <c r="L38" i="8"/>
  <c r="AK37" i="8"/>
  <c r="AA37" i="8" s="1"/>
  <c r="T37" i="8"/>
  <c r="L37" i="8"/>
  <c r="AK36" i="8"/>
  <c r="AA36" i="8" s="1"/>
  <c r="T36" i="8"/>
  <c r="L36" i="8"/>
  <c r="AK35" i="8"/>
  <c r="AA35" i="8" s="1"/>
  <c r="T35" i="8"/>
  <c r="L35" i="8"/>
  <c r="AK34" i="8"/>
  <c r="AA34" i="8" s="1"/>
  <c r="AB31" i="8"/>
  <c r="T34" i="8"/>
  <c r="L34" i="8"/>
  <c r="BN31" i="8"/>
  <c r="BJ31" i="8"/>
  <c r="BH31" i="8"/>
  <c r="BB31" i="8"/>
  <c r="AZ31" i="8"/>
  <c r="AT31" i="8"/>
  <c r="AR31" i="8"/>
  <c r="AK33" i="8"/>
  <c r="AA33" i="8" s="1"/>
  <c r="Y31" i="8"/>
  <c r="T33" i="8"/>
  <c r="R31" i="8"/>
  <c r="L33" i="8"/>
  <c r="M31" i="8"/>
  <c r="AK30" i="8"/>
  <c r="AA30" i="8" s="1"/>
  <c r="T30" i="8"/>
  <c r="L30" i="8"/>
  <c r="L29" i="8"/>
  <c r="L28" i="8"/>
  <c r="AK27" i="8"/>
  <c r="L27" i="8"/>
  <c r="AO24" i="8"/>
  <c r="AJ24" i="8"/>
  <c r="Q24" i="8"/>
  <c r="P26" i="8"/>
  <c r="K24" i="8"/>
  <c r="F26" i="8"/>
  <c r="BI24" i="8"/>
  <c r="BE24" i="8"/>
  <c r="BA24" i="8"/>
  <c r="AW24" i="8"/>
  <c r="AS24" i="8"/>
  <c r="P25" i="8"/>
  <c r="G24" i="8"/>
  <c r="F23" i="8"/>
  <c r="P22" i="8"/>
  <c r="Q20" i="8"/>
  <c r="F22" i="8"/>
  <c r="BM20" i="8"/>
  <c r="BI20" i="8"/>
  <c r="BE20" i="8"/>
  <c r="BA20" i="8"/>
  <c r="AW20" i="8"/>
  <c r="AS20" i="8"/>
  <c r="AH20" i="8"/>
  <c r="AD20" i="8"/>
  <c r="Y20" i="8"/>
  <c r="U20" i="8"/>
  <c r="T21" i="8"/>
  <c r="N20" i="8"/>
  <c r="I20" i="8"/>
  <c r="T19" i="8"/>
  <c r="L19" i="8"/>
  <c r="T18" i="8"/>
  <c r="BO16" i="8"/>
  <c r="BK16" i="8"/>
  <c r="BG16" i="8"/>
  <c r="BC16" i="8"/>
  <c r="AY16" i="8"/>
  <c r="AU16" i="8"/>
  <c r="AQ16" i="8"/>
  <c r="AM16" i="8"/>
  <c r="AH16" i="8"/>
  <c r="AD16" i="8"/>
  <c r="Y16" i="8"/>
  <c r="T17" i="8"/>
  <c r="U16" i="8"/>
  <c r="O16" i="8"/>
  <c r="I16" i="8"/>
  <c r="P15" i="8"/>
  <c r="T14" i="8"/>
  <c r="T13" i="8"/>
  <c r="T12" i="8"/>
  <c r="BO10" i="8"/>
  <c r="BK10" i="8"/>
  <c r="BG10" i="8"/>
  <c r="BC10" i="8"/>
  <c r="AY10" i="8"/>
  <c r="AU10" i="8"/>
  <c r="AP10" i="8"/>
  <c r="AG10" i="8"/>
  <c r="AC10" i="8"/>
  <c r="X10" i="8"/>
  <c r="S10" i="8"/>
  <c r="N10" i="8"/>
  <c r="I10" i="8"/>
  <c r="BD8" i="8" l="1"/>
  <c r="S9" i="7"/>
  <c r="S8" i="7" s="1"/>
  <c r="T9" i="7"/>
  <c r="T8" i="7" s="1"/>
  <c r="H8" i="8"/>
  <c r="H75" i="8" s="1"/>
  <c r="AX8" i="8"/>
  <c r="AX75" i="8" s="1"/>
  <c r="BF8" i="8"/>
  <c r="BF75" i="8" s="1"/>
  <c r="BN8" i="8"/>
  <c r="M9" i="7"/>
  <c r="M8" i="7" s="1"/>
  <c r="P9" i="7"/>
  <c r="P8" i="7" s="1"/>
  <c r="P10" i="8"/>
  <c r="AM8" i="8"/>
  <c r="AM75" i="8" s="1"/>
  <c r="E23" i="8"/>
  <c r="BQ23" i="8" s="1"/>
  <c r="W8" i="8"/>
  <c r="W75" i="8" s="1"/>
  <c r="D17" i="7"/>
  <c r="J8" i="8"/>
  <c r="T16" i="8"/>
  <c r="E22" i="8"/>
  <c r="BQ22" i="8" s="1"/>
  <c r="F24" i="8"/>
  <c r="P42" i="8"/>
  <c r="E51" i="8"/>
  <c r="BQ51" i="8" s="1"/>
  <c r="O8" i="8"/>
  <c r="O75" i="8" s="1"/>
  <c r="AD8" i="8"/>
  <c r="AD75" i="8" s="1"/>
  <c r="E47" i="8"/>
  <c r="BQ47" i="8" s="1"/>
  <c r="E55" i="8"/>
  <c r="BQ55" i="8" s="1"/>
  <c r="E63" i="8"/>
  <c r="BQ63" i="8" s="1"/>
  <c r="E73" i="8"/>
  <c r="BQ73" i="8" s="1"/>
  <c r="AT8" i="8"/>
  <c r="AT75" i="8" s="1"/>
  <c r="BB8" i="8"/>
  <c r="BJ8" i="8"/>
  <c r="BJ75" i="8" s="1"/>
  <c r="E59" i="8"/>
  <c r="BQ59" i="8" s="1"/>
  <c r="E68" i="8"/>
  <c r="BQ68" i="8" s="1"/>
  <c r="N8" i="8"/>
  <c r="N75" i="8" s="1"/>
  <c r="Y8" i="8"/>
  <c r="Y75" i="8" s="1"/>
  <c r="AQ8" i="8"/>
  <c r="AQ75" i="8" s="1"/>
  <c r="T20" i="8"/>
  <c r="L42" i="8"/>
  <c r="AZ8" i="8"/>
  <c r="AZ75" i="8" s="1"/>
  <c r="BH8" i="8"/>
  <c r="BH75" i="8" s="1"/>
  <c r="L20" i="8"/>
  <c r="AH8" i="8"/>
  <c r="E26" i="8"/>
  <c r="I8" i="8"/>
  <c r="I75" i="8" s="1"/>
  <c r="X9" i="7"/>
  <c r="X8" i="7" s="1"/>
  <c r="Z9" i="7"/>
  <c r="Z8" i="7" s="1"/>
  <c r="D25" i="7"/>
  <c r="P24" i="8"/>
  <c r="R75" i="8"/>
  <c r="AH75" i="8"/>
  <c r="V21" i="5"/>
  <c r="P21" i="5"/>
  <c r="U21" i="5"/>
  <c r="N21" i="5"/>
  <c r="Q21" i="5"/>
  <c r="Z21" i="5"/>
  <c r="W21" i="5"/>
  <c r="U8" i="8"/>
  <c r="U75" i="8" s="1"/>
  <c r="AY8" i="8"/>
  <c r="AY75" i="8" s="1"/>
  <c r="BG8" i="8"/>
  <c r="BG75" i="8" s="1"/>
  <c r="BO8" i="8"/>
  <c r="BO75" i="8" s="1"/>
  <c r="E45" i="8"/>
  <c r="BQ45" i="8" s="1"/>
  <c r="E49" i="8"/>
  <c r="BQ49" i="8" s="1"/>
  <c r="E53" i="8"/>
  <c r="BQ53" i="8" s="1"/>
  <c r="E57" i="8"/>
  <c r="BQ57" i="8" s="1"/>
  <c r="E61" i="8"/>
  <c r="BQ61" i="8" s="1"/>
  <c r="E65" i="8"/>
  <c r="BQ65" i="8" s="1"/>
  <c r="E69" i="8"/>
  <c r="BQ69" i="8" s="1"/>
  <c r="E71" i="8"/>
  <c r="BQ71" i="8" s="1"/>
  <c r="E72" i="8"/>
  <c r="BQ72" i="8" s="1"/>
  <c r="G8" i="8"/>
  <c r="G75" i="8" s="1"/>
  <c r="E13" i="8"/>
  <c r="BQ13" i="8" s="1"/>
  <c r="E14" i="8"/>
  <c r="E17" i="8"/>
  <c r="BQ17" i="8" s="1"/>
  <c r="AJ8" i="8"/>
  <c r="AJ75" i="8" s="1"/>
  <c r="AS8" i="8"/>
  <c r="AS75" i="8" s="1"/>
  <c r="BR51" i="8" s="1"/>
  <c r="BA8" i="8"/>
  <c r="BA75" i="8" s="1"/>
  <c r="BI8" i="8"/>
  <c r="BI75" i="8" s="1"/>
  <c r="E18" i="8"/>
  <c r="BQ18" i="8" s="1"/>
  <c r="F20" i="8"/>
  <c r="BB75" i="8"/>
  <c r="BN75" i="8"/>
  <c r="Q8" i="8"/>
  <c r="Q75" i="8" s="1"/>
  <c r="S8" i="8"/>
  <c r="S75" i="8" s="1"/>
  <c r="X8" i="8"/>
  <c r="X75" i="8" s="1"/>
  <c r="AC8" i="8"/>
  <c r="AC75" i="8" s="1"/>
  <c r="AG8" i="8"/>
  <c r="AG75" i="8" s="1"/>
  <c r="AN8" i="8"/>
  <c r="AN75" i="8" s="1"/>
  <c r="AV8" i="8"/>
  <c r="AV75" i="8" s="1"/>
  <c r="BP8" i="8"/>
  <c r="BP75" i="8" s="1"/>
  <c r="M8" i="8"/>
  <c r="M75" i="8" s="1"/>
  <c r="BR17" i="8" s="1"/>
  <c r="E28" i="8"/>
  <c r="E29" i="8"/>
  <c r="BQ29" i="8" s="1"/>
  <c r="E30" i="8"/>
  <c r="BQ30" i="8" s="1"/>
  <c r="F31" i="8"/>
  <c r="P31" i="8"/>
  <c r="E34" i="8"/>
  <c r="BQ34" i="8" s="1"/>
  <c r="E35" i="8"/>
  <c r="BQ35" i="8" s="1"/>
  <c r="E36" i="8"/>
  <c r="BQ36" i="8" s="1"/>
  <c r="E37" i="8"/>
  <c r="BQ37" i="8" s="1"/>
  <c r="E38" i="8"/>
  <c r="BQ38" i="8" s="1"/>
  <c r="E39" i="8"/>
  <c r="BQ39" i="8" s="1"/>
  <c r="E40" i="8"/>
  <c r="BQ40" i="8" s="1"/>
  <c r="E41" i="8"/>
  <c r="BQ41" i="8" s="1"/>
  <c r="F42" i="8"/>
  <c r="T42" i="8"/>
  <c r="AA42" i="8"/>
  <c r="E46" i="8"/>
  <c r="BQ46" i="8" s="1"/>
  <c r="E50" i="8"/>
  <c r="BQ50" i="8" s="1"/>
  <c r="E54" i="8"/>
  <c r="BQ54" i="8" s="1"/>
  <c r="E58" i="8"/>
  <c r="BQ58" i="8" s="1"/>
  <c r="E62" i="8"/>
  <c r="BQ62" i="8" s="1"/>
  <c r="E66" i="8"/>
  <c r="BQ66" i="8" s="1"/>
  <c r="F9" i="7"/>
  <c r="F8" i="7" s="1"/>
  <c r="H9" i="7"/>
  <c r="H8" i="7" s="1"/>
  <c r="J9" i="7"/>
  <c r="J8" i="7" s="1"/>
  <c r="R9" i="7"/>
  <c r="R8" i="7" s="1"/>
  <c r="U9" i="7"/>
  <c r="U8" i="7" s="1"/>
  <c r="O21" i="5"/>
  <c r="R21" i="5"/>
  <c r="S21" i="5"/>
  <c r="M21" i="5"/>
  <c r="Y21" i="5"/>
  <c r="X21" i="5"/>
  <c r="T21" i="5"/>
  <c r="AU8" i="8"/>
  <c r="AU75" i="8" s="1"/>
  <c r="BC8" i="8"/>
  <c r="BC75" i="8" s="1"/>
  <c r="BR61" i="8" s="1"/>
  <c r="BK8" i="8"/>
  <c r="BK75" i="8" s="1"/>
  <c r="E12" i="8"/>
  <c r="BQ12" i="8" s="1"/>
  <c r="F16" i="8"/>
  <c r="K8" i="8"/>
  <c r="K75" i="8" s="1"/>
  <c r="AO8" i="8"/>
  <c r="AO75" i="8" s="1"/>
  <c r="AW8" i="8"/>
  <c r="AW75" i="8" s="1"/>
  <c r="BR55" i="8" s="1"/>
  <c r="BE8" i="8"/>
  <c r="BE75" i="8" s="1"/>
  <c r="BM8" i="8"/>
  <c r="BM75" i="8" s="1"/>
  <c r="BR71" i="8" s="1"/>
  <c r="E19" i="8"/>
  <c r="BQ19" i="8" s="1"/>
  <c r="E21" i="8"/>
  <c r="BQ21" i="8" s="1"/>
  <c r="E11" i="8"/>
  <c r="J75" i="8"/>
  <c r="L10" i="8"/>
  <c r="T10" i="8"/>
  <c r="BD75" i="8"/>
  <c r="BR62" i="8" s="1"/>
  <c r="BL75" i="8"/>
  <c r="E15" i="8"/>
  <c r="P16" i="8"/>
  <c r="P8" i="8" s="1"/>
  <c r="P75" i="8" s="1"/>
  <c r="V8" i="8"/>
  <c r="V75" i="8" s="1"/>
  <c r="Z8" i="8"/>
  <c r="Z75" i="8" s="1"/>
  <c r="AE8" i="8"/>
  <c r="AE75" i="8" s="1"/>
  <c r="AI8" i="8"/>
  <c r="AI75" i="8" s="1"/>
  <c r="AK16" i="8"/>
  <c r="AA16" i="8" s="1"/>
  <c r="AP8" i="8"/>
  <c r="AP75" i="8" s="1"/>
  <c r="AK20" i="8"/>
  <c r="AA20" i="8" s="1"/>
  <c r="E25" i="8"/>
  <c r="L24" i="8"/>
  <c r="E27" i="8"/>
  <c r="E33" i="8"/>
  <c r="BQ33" i="8" s="1"/>
  <c r="E44" i="8"/>
  <c r="BQ44" i="8" s="1"/>
  <c r="E48" i="8"/>
  <c r="BQ48" i="8" s="1"/>
  <c r="E52" i="8"/>
  <c r="BQ52" i="8" s="1"/>
  <c r="E56" i="8"/>
  <c r="BQ56" i="8" s="1"/>
  <c r="E60" i="8"/>
  <c r="BQ60" i="8" s="1"/>
  <c r="E64" i="8"/>
  <c r="BQ64" i="8" s="1"/>
  <c r="E70" i="8"/>
  <c r="BQ70" i="8" s="1"/>
  <c r="L9" i="7"/>
  <c r="L8" i="7" s="1"/>
  <c r="O9" i="7"/>
  <c r="O8" i="7" s="1"/>
  <c r="Q9" i="7"/>
  <c r="Q8" i="7" s="1"/>
  <c r="W9" i="7"/>
  <c r="W8" i="7" s="1"/>
  <c r="Y9" i="7"/>
  <c r="Y8" i="7" s="1"/>
  <c r="D11" i="7"/>
  <c r="E74" i="8"/>
  <c r="D21" i="7"/>
  <c r="D42" i="7"/>
  <c r="D32" i="7" s="1"/>
  <c r="G9" i="7"/>
  <c r="G8" i="7" s="1"/>
  <c r="I9" i="7"/>
  <c r="I8" i="7" s="1"/>
  <c r="N9" i="7"/>
  <c r="N8" i="7" s="1"/>
  <c r="V9" i="7"/>
  <c r="V8" i="7" s="1"/>
  <c r="BR53" i="8" l="1"/>
  <c r="BR23" i="8"/>
  <c r="BR18" i="8"/>
  <c r="BR63" i="8"/>
  <c r="BR45" i="8"/>
  <c r="BR58" i="8"/>
  <c r="E24" i="8"/>
  <c r="BR39" i="8"/>
  <c r="BR72" i="8"/>
  <c r="BR59" i="8"/>
  <c r="BR73" i="8"/>
  <c r="BR36" i="8"/>
  <c r="BR13" i="8"/>
  <c r="BR30" i="8"/>
  <c r="BR66" i="8"/>
  <c r="BR69" i="8"/>
  <c r="BR49" i="8"/>
  <c r="BR19" i="8"/>
  <c r="BR29" i="8"/>
  <c r="BR22" i="8"/>
  <c r="BR40" i="8"/>
  <c r="E20" i="8"/>
  <c r="BQ20" i="8" s="1"/>
  <c r="BR20" i="8" s="1"/>
  <c r="T8" i="8"/>
  <c r="BR35" i="8"/>
  <c r="BR47" i="8"/>
  <c r="BR68" i="8"/>
  <c r="BR48" i="8"/>
  <c r="Y8" i="5"/>
  <c r="E42" i="8"/>
  <c r="BQ42" i="8" s="1"/>
  <c r="BR21" i="8"/>
  <c r="BR57" i="8"/>
  <c r="D9" i="7"/>
  <c r="D8" i="7" s="1"/>
  <c r="BR41" i="8"/>
  <c r="BR65" i="8"/>
  <c r="E10" i="8"/>
  <c r="BR70" i="8"/>
  <c r="V8" i="5"/>
  <c r="R8" i="5"/>
  <c r="BR46" i="8"/>
  <c r="BR34" i="8"/>
  <c r="BR64" i="8"/>
  <c r="BR56" i="8"/>
  <c r="BR12" i="8"/>
  <c r="L8" i="8"/>
  <c r="E16" i="8"/>
  <c r="BQ16" i="8" s="1"/>
  <c r="BQ74" i="8"/>
  <c r="BR74" i="8" s="1"/>
  <c r="BR54" i="8"/>
  <c r="BR38" i="8"/>
  <c r="BR60" i="8"/>
  <c r="BR52" i="8"/>
  <c r="F8" i="8"/>
  <c r="F75" i="8" s="1"/>
  <c r="M8" i="5"/>
  <c r="L21" i="5" l="1"/>
  <c r="T31" i="8"/>
  <c r="T75" i="8" s="1"/>
  <c r="D31" i="5"/>
  <c r="D26" i="5"/>
  <c r="D23" i="5"/>
  <c r="AK31" i="8"/>
  <c r="D30" i="5"/>
  <c r="D29" i="5"/>
  <c r="D25" i="5"/>
  <c r="J21" i="5"/>
  <c r="L31" i="8"/>
  <c r="E67" i="8" l="1"/>
  <c r="H21" i="5"/>
  <c r="G21" i="5"/>
  <c r="L8" i="5"/>
  <c r="I21" i="5"/>
  <c r="D20" i="5"/>
  <c r="D33" i="5"/>
  <c r="D15" i="5"/>
  <c r="L75" i="8"/>
  <c r="BR16" i="8" s="1"/>
  <c r="E31" i="8"/>
  <c r="D14" i="5" l="1"/>
  <c r="D24" i="5"/>
  <c r="D21" i="5" s="1"/>
  <c r="F21" i="5"/>
  <c r="G8" i="5"/>
  <c r="BQ31" i="8"/>
  <c r="E75" i="8"/>
  <c r="BQ67" i="8" l="1"/>
  <c r="BR67" i="8" s="1"/>
  <c r="I8" i="5" l="1"/>
  <c r="Q8" i="5"/>
  <c r="AA27" i="8" l="1"/>
  <c r="BQ27" i="8" s="1"/>
  <c r="BR27" i="8" s="1"/>
  <c r="AF24" i="8"/>
  <c r="AF8" i="8" s="1"/>
  <c r="AF75" i="8" s="1"/>
  <c r="BR37" i="8" s="1"/>
  <c r="D17" i="5" l="1"/>
  <c r="AB24" i="8"/>
  <c r="AB8" i="8" s="1"/>
  <c r="AA25" i="8"/>
  <c r="BQ25" i="8" s="1"/>
  <c r="BR25" i="8" s="1"/>
  <c r="W8" i="5" l="1"/>
  <c r="AB75" i="8"/>
  <c r="BR33" i="8" s="1"/>
  <c r="AK14" i="8" l="1"/>
  <c r="AA14" i="8" s="1"/>
  <c r="BQ14" i="8" s="1"/>
  <c r="BR14" i="8" s="1"/>
  <c r="AK28" i="8"/>
  <c r="AA28" i="8" s="1"/>
  <c r="BQ28" i="8" s="1"/>
  <c r="BR28" i="8" s="1"/>
  <c r="AR10" i="8"/>
  <c r="D18" i="5" l="1"/>
  <c r="AK15" i="8"/>
  <c r="AA15" i="8" s="1"/>
  <c r="BQ15" i="8" s="1"/>
  <c r="BR15" i="8" s="1"/>
  <c r="D12" i="5"/>
  <c r="O8" i="5" l="1"/>
  <c r="Z8" i="5"/>
  <c r="J8" i="5"/>
  <c r="AR24" i="8"/>
  <c r="AK24" i="8" s="1"/>
  <c r="AA24" i="8" s="1"/>
  <c r="BQ24" i="8" s="1"/>
  <c r="BR24" i="8" s="1"/>
  <c r="AK26" i="8"/>
  <c r="AA26" i="8" s="1"/>
  <c r="BQ26" i="8" s="1"/>
  <c r="BR26" i="8" s="1"/>
  <c r="X8" i="5"/>
  <c r="E8" i="5"/>
  <c r="P8" i="5"/>
  <c r="D13" i="5"/>
  <c r="F8" i="5"/>
  <c r="S8" i="5"/>
  <c r="N8" i="5"/>
  <c r="T8" i="5" l="1"/>
  <c r="AR8" i="8"/>
  <c r="AR75" i="8" s="1"/>
  <c r="BR50" i="8" s="1"/>
  <c r="D16" i="5"/>
  <c r="H8" i="5"/>
  <c r="K8" i="5"/>
  <c r="D11" i="5" l="1"/>
  <c r="AK11" i="8"/>
  <c r="AA11" i="8" s="1"/>
  <c r="BQ11" i="8" s="1"/>
  <c r="AL10" i="8"/>
  <c r="AK10" i="8" l="1"/>
  <c r="AA10" i="8" s="1"/>
  <c r="AL8" i="8"/>
  <c r="H17" i="6"/>
  <c r="BR11" i="8"/>
  <c r="BR10" i="8" s="1"/>
  <c r="BQ10" i="8"/>
  <c r="X21" i="6"/>
  <c r="N21" i="6"/>
  <c r="P17" i="6"/>
  <c r="O21" i="6"/>
  <c r="H25" i="6"/>
  <c r="T25" i="6"/>
  <c r="M17" i="6"/>
  <c r="W25" i="6"/>
  <c r="Q11" i="6"/>
  <c r="X17" i="6"/>
  <c r="J17" i="6"/>
  <c r="L17" i="6"/>
  <c r="K17" i="6"/>
  <c r="J43" i="6"/>
  <c r="J11" i="6"/>
  <c r="W17" i="6"/>
  <c r="H11" i="6"/>
  <c r="D56" i="6" l="1"/>
  <c r="U11" i="6"/>
  <c r="G17" i="6"/>
  <c r="Y25" i="6"/>
  <c r="Y11" i="6"/>
  <c r="Z11" i="6"/>
  <c r="N11" i="6"/>
  <c r="Q21" i="6"/>
  <c r="D60" i="6"/>
  <c r="M43" i="6"/>
  <c r="D14" i="6"/>
  <c r="D36" i="6"/>
  <c r="W21" i="6"/>
  <c r="D47" i="6"/>
  <c r="I21" i="6"/>
  <c r="Z43" i="6"/>
  <c r="Z32" i="6" s="1"/>
  <c r="D23" i="6"/>
  <c r="P11" i="6"/>
  <c r="D51" i="6"/>
  <c r="H43" i="6"/>
  <c r="H32" i="6" s="1"/>
  <c r="D41" i="6"/>
  <c r="H21" i="6"/>
  <c r="M11" i="6"/>
  <c r="Z21" i="6"/>
  <c r="R17" i="6"/>
  <c r="D64" i="6"/>
  <c r="L15" i="11" s="1"/>
  <c r="N15" i="11" s="1"/>
  <c r="G43" i="6"/>
  <c r="G32" i="6" s="1"/>
  <c r="O25" i="6"/>
  <c r="N25" i="6"/>
  <c r="D52" i="6"/>
  <c r="D20" i="6"/>
  <c r="D65" i="6"/>
  <c r="L14" i="11" s="1"/>
  <c r="N14" i="11" s="1"/>
  <c r="L11" i="6"/>
  <c r="D16" i="6"/>
  <c r="L11" i="11" s="1"/>
  <c r="N11" i="11" s="1"/>
  <c r="I43" i="6"/>
  <c r="I32" i="6" s="1"/>
  <c r="D42" i="6"/>
  <c r="D66" i="6"/>
  <c r="D19" i="6"/>
  <c r="D40" i="6"/>
  <c r="W43" i="6"/>
  <c r="W32" i="6" s="1"/>
  <c r="X11" i="6"/>
  <c r="N43" i="6"/>
  <c r="N32" i="6" s="1"/>
  <c r="V43" i="6"/>
  <c r="G25" i="6"/>
  <c r="D54" i="6"/>
  <c r="V25" i="6"/>
  <c r="D46" i="6"/>
  <c r="D27" i="6"/>
  <c r="E11" i="6"/>
  <c r="D12" i="6"/>
  <c r="Q17" i="6"/>
  <c r="U25" i="6"/>
  <c r="D31" i="6"/>
  <c r="T11" i="6"/>
  <c r="D59" i="6"/>
  <c r="D53" i="6"/>
  <c r="I25" i="6"/>
  <c r="R21" i="6"/>
  <c r="D30" i="6"/>
  <c r="S11" i="6"/>
  <c r="F11" i="6"/>
  <c r="R11" i="6"/>
  <c r="R25" i="6"/>
  <c r="V21" i="6"/>
  <c r="U17" i="6"/>
  <c r="Y43" i="6"/>
  <c r="Y32" i="6" s="1"/>
  <c r="V11" i="6"/>
  <c r="Q25" i="6"/>
  <c r="Q9" i="6" s="1"/>
  <c r="D70" i="6"/>
  <c r="F17" i="6"/>
  <c r="I11" i="6"/>
  <c r="D61" i="6"/>
  <c r="H9" i="6"/>
  <c r="J32" i="6"/>
  <c r="U21" i="6"/>
  <c r="D39" i="6"/>
  <c r="R43" i="6"/>
  <c r="R32" i="6" s="1"/>
  <c r="K43" i="6"/>
  <c r="K32" i="6" s="1"/>
  <c r="D18" i="6"/>
  <c r="E17" i="6"/>
  <c r="V17" i="6"/>
  <c r="D58" i="6"/>
  <c r="S25" i="6"/>
  <c r="D57" i="6"/>
  <c r="K21" i="6"/>
  <c r="P21" i="6"/>
  <c r="T17" i="6"/>
  <c r="S17" i="6"/>
  <c r="K11" i="6"/>
  <c r="D69" i="6"/>
  <c r="X43" i="6"/>
  <c r="X32" i="6" s="1"/>
  <c r="E21" i="6"/>
  <c r="D22" i="6"/>
  <c r="V32" i="6"/>
  <c r="L25" i="6"/>
  <c r="W11" i="6"/>
  <c r="W9" i="6" s="1"/>
  <c r="W8" i="6" s="1"/>
  <c r="J25" i="6"/>
  <c r="O17" i="6"/>
  <c r="N17" i="6"/>
  <c r="D68" i="6"/>
  <c r="S21" i="6"/>
  <c r="D13" i="6"/>
  <c r="O43" i="6"/>
  <c r="O32" i="6" s="1"/>
  <c r="Y21" i="6"/>
  <c r="D71" i="6"/>
  <c r="J21" i="6"/>
  <c r="J9" i="6" s="1"/>
  <c r="J8" i="6" s="1"/>
  <c r="P25" i="6"/>
  <c r="D34" i="6"/>
  <c r="U43" i="6"/>
  <c r="M25" i="6"/>
  <c r="Z17" i="6"/>
  <c r="O11" i="6"/>
  <c r="O9" i="6" s="1"/>
  <c r="U9" i="6"/>
  <c r="D50" i="6"/>
  <c r="N9" i="6"/>
  <c r="N8" i="6" s="1"/>
  <c r="U32" i="6"/>
  <c r="U8" i="6" s="1"/>
  <c r="D49" i="6"/>
  <c r="D67" i="6"/>
  <c r="X25" i="6"/>
  <c r="F25" i="6"/>
  <c r="M32" i="6"/>
  <c r="D62" i="6"/>
  <c r="T43" i="6"/>
  <c r="D29" i="6"/>
  <c r="L12" i="11" s="1"/>
  <c r="N12" i="11" s="1"/>
  <c r="L21" i="6"/>
  <c r="I17" i="6"/>
  <c r="G11" i="6"/>
  <c r="P43" i="6"/>
  <c r="P32" i="6" s="1"/>
  <c r="D24" i="6"/>
  <c r="D72" i="6"/>
  <c r="D55" i="6"/>
  <c r="D38" i="6"/>
  <c r="E25" i="6"/>
  <c r="D26" i="6"/>
  <c r="Z25" i="6"/>
  <c r="D48" i="6"/>
  <c r="D35" i="6"/>
  <c r="D37" i="6"/>
  <c r="D10" i="5"/>
  <c r="D8" i="5" s="1"/>
  <c r="U8" i="5"/>
  <c r="T32" i="6"/>
  <c r="L43" i="6"/>
  <c r="L32" i="6" s="1"/>
  <c r="M21" i="6"/>
  <c r="F43" i="6"/>
  <c r="F32" i="6" s="1"/>
  <c r="E43" i="6"/>
  <c r="D45" i="6"/>
  <c r="D63" i="6"/>
  <c r="AK8" i="8"/>
  <c r="AL75" i="8"/>
  <c r="BR44" i="8" s="1"/>
  <c r="D28" i="6"/>
  <c r="T21" i="6"/>
  <c r="Y17" i="6"/>
  <c r="Y9" i="6" s="1"/>
  <c r="Y8" i="6" s="1"/>
  <c r="D15" i="6"/>
  <c r="L10" i="11" s="1"/>
  <c r="N10" i="11" s="1"/>
  <c r="G21" i="6"/>
  <c r="Q43" i="6"/>
  <c r="Q32" i="6" s="1"/>
  <c r="K25" i="6"/>
  <c r="F21" i="6"/>
  <c r="S43" i="6"/>
  <c r="S32" i="6" s="1"/>
  <c r="R9" i="6" l="1"/>
  <c r="X9" i="6"/>
  <c r="X8" i="6" s="1"/>
  <c r="Z9" i="6"/>
  <c r="Z8" i="6" s="1"/>
  <c r="O8" i="6"/>
  <c r="K9" i="6"/>
  <c r="K8" i="6" s="1"/>
  <c r="S9" i="6"/>
  <c r="S8" i="6" s="1"/>
  <c r="T9" i="6"/>
  <c r="T8" i="6" s="1"/>
  <c r="E9" i="6"/>
  <c r="Q17" i="1"/>
  <c r="I17" i="1"/>
  <c r="D43" i="6"/>
  <c r="D32" i="6" s="1"/>
  <c r="D17" i="6"/>
  <c r="V9" i="6"/>
  <c r="R8" i="6"/>
  <c r="L9" i="6"/>
  <c r="L8" i="6" s="1"/>
  <c r="U25" i="1"/>
  <c r="V21" i="1"/>
  <c r="P9" i="6"/>
  <c r="P8" i="6" s="1"/>
  <c r="D25" i="6"/>
  <c r="V8" i="6"/>
  <c r="D21" i="6"/>
  <c r="Q8" i="6"/>
  <c r="F9" i="6"/>
  <c r="F8" i="6" s="1"/>
  <c r="AK75" i="8"/>
  <c r="BR42" i="8" s="1"/>
  <c r="AA8" i="8"/>
  <c r="G9" i="6"/>
  <c r="G8" i="6" s="1"/>
  <c r="T21" i="1"/>
  <c r="E32" i="6"/>
  <c r="E8" i="6" s="1"/>
  <c r="K21" i="1"/>
  <c r="P25" i="1"/>
  <c r="I21" i="1"/>
  <c r="H8" i="6"/>
  <c r="I9" i="6"/>
  <c r="I8" i="6" s="1"/>
  <c r="D11" i="6"/>
  <c r="M9" i="6"/>
  <c r="M8" i="6" s="1"/>
  <c r="S17" i="1" l="1"/>
  <c r="O25" i="1"/>
  <c r="P21" i="1"/>
  <c r="V87" i="4"/>
  <c r="BQ8" i="8"/>
  <c r="BR8" i="8" s="1"/>
  <c r="AA75" i="8"/>
  <c r="BR31" i="8" s="1"/>
  <c r="I83" i="4"/>
  <c r="Z17" i="1"/>
  <c r="D31" i="1"/>
  <c r="Y25" i="1"/>
  <c r="Z21" i="1"/>
  <c r="J17" i="1"/>
  <c r="T25" i="1"/>
  <c r="N17" i="1"/>
  <c r="H25" i="1"/>
  <c r="H17" i="1"/>
  <c r="V25" i="1"/>
  <c r="R25" i="1"/>
  <c r="H21" i="1"/>
  <c r="Q25" i="1"/>
  <c r="W17" i="1"/>
  <c r="J25" i="1"/>
  <c r="W25" i="1"/>
  <c r="D19" i="1"/>
  <c r="T17" i="1"/>
  <c r="Y17" i="1"/>
  <c r="S21" i="1"/>
  <c r="K17" i="1"/>
  <c r="AA21" i="1"/>
  <c r="P17" i="1"/>
  <c r="V11" i="1"/>
  <c r="G25" i="1"/>
  <c r="P87" i="4"/>
  <c r="W21" i="1"/>
  <c r="L13" i="11"/>
  <c r="N13" i="11" s="1"/>
  <c r="T11" i="1"/>
  <c r="T9" i="1" s="1"/>
  <c r="D67" i="1"/>
  <c r="R17" i="1"/>
  <c r="D70" i="1"/>
  <c r="Y87" i="4"/>
  <c r="X25" i="1"/>
  <c r="L9" i="11"/>
  <c r="N9" i="11" s="1"/>
  <c r="N8" i="11" s="1"/>
  <c r="N17" i="11" s="1"/>
  <c r="D9" i="6"/>
  <c r="D8" i="6" s="1"/>
  <c r="G17" i="1"/>
  <c r="R21" i="1"/>
  <c r="O17" i="1"/>
  <c r="V17" i="1"/>
  <c r="J21" i="1"/>
  <c r="U11" i="1"/>
  <c r="D59" i="1"/>
  <c r="D69" i="1"/>
  <c r="D63" i="1"/>
  <c r="Q21" i="1"/>
  <c r="D72" i="1"/>
  <c r="Q11" i="1"/>
  <c r="M11" i="1"/>
  <c r="X21" i="1"/>
  <c r="M25" i="1"/>
  <c r="D73" i="1"/>
  <c r="D28" i="1"/>
  <c r="U17" i="1"/>
  <c r="N21" i="1"/>
  <c r="L21" i="1"/>
  <c r="AA25" i="1"/>
  <c r="M17" i="1"/>
  <c r="S43" i="1"/>
  <c r="S32" i="1" s="1"/>
  <c r="Z25" i="1"/>
  <c r="D37" i="1" l="1"/>
  <c r="E36" i="3" s="1"/>
  <c r="F36" i="3" s="1"/>
  <c r="D40" i="1"/>
  <c r="D58" i="1"/>
  <c r="E57" i="3" s="1"/>
  <c r="F57" i="3" s="1"/>
  <c r="D46" i="1"/>
  <c r="D71" i="1"/>
  <c r="D73" i="10" s="1"/>
  <c r="D57" i="1"/>
  <c r="D15" i="1"/>
  <c r="D17" i="10" s="1"/>
  <c r="F25" i="1"/>
  <c r="D62" i="1"/>
  <c r="D64" i="10" s="1"/>
  <c r="D21" i="10"/>
  <c r="E18" i="3"/>
  <c r="E70" i="3"/>
  <c r="E66" i="3"/>
  <c r="D69" i="10"/>
  <c r="E61" i="3"/>
  <c r="E45" i="3"/>
  <c r="D48" i="10"/>
  <c r="X87" i="4"/>
  <c r="J11" i="1"/>
  <c r="J9" i="1" s="1"/>
  <c r="D38" i="1"/>
  <c r="V9" i="1"/>
  <c r="U87" i="4"/>
  <c r="D48" i="1"/>
  <c r="P43" i="1"/>
  <c r="S11" i="1"/>
  <c r="D53" i="1"/>
  <c r="S87" i="4"/>
  <c r="D41" i="1"/>
  <c r="K25" i="1"/>
  <c r="U43" i="1"/>
  <c r="U32" i="1" s="1"/>
  <c r="K11" i="1"/>
  <c r="K9" i="1" s="1"/>
  <c r="W11" i="1"/>
  <c r="W9" i="1" s="1"/>
  <c r="K43" i="1"/>
  <c r="K32" i="1" s="1"/>
  <c r="D60" i="1"/>
  <c r="N25" i="1"/>
  <c r="N43" i="1"/>
  <c r="N32" i="1" s="1"/>
  <c r="D56" i="1"/>
  <c r="J87" i="4"/>
  <c r="M21" i="1"/>
  <c r="L87" i="4"/>
  <c r="Z43" i="1"/>
  <c r="Z32" i="1" s="1"/>
  <c r="D64" i="1"/>
  <c r="L25" i="1"/>
  <c r="X17" i="1"/>
  <c r="G11" i="1"/>
  <c r="X11" i="1"/>
  <c r="X9" i="1" s="1"/>
  <c r="X43" i="1"/>
  <c r="X32" i="1" s="1"/>
  <c r="Y43" i="1"/>
  <c r="Y32" i="1" s="1"/>
  <c r="BS57" i="8"/>
  <c r="AY57" i="8"/>
  <c r="AY76" i="8" s="1"/>
  <c r="D65" i="10"/>
  <c r="E62" i="3"/>
  <c r="E56" i="3"/>
  <c r="D59" i="10"/>
  <c r="D71" i="10"/>
  <c r="E68" i="3"/>
  <c r="E39" i="3"/>
  <c r="D42" i="10"/>
  <c r="D52" i="1"/>
  <c r="D42" i="1"/>
  <c r="P11" i="1"/>
  <c r="D55" i="1"/>
  <c r="E71" i="3"/>
  <c r="D74" i="10"/>
  <c r="J43" i="1"/>
  <c r="J32" i="1" s="1"/>
  <c r="N87" i="4"/>
  <c r="O87" i="4"/>
  <c r="W43" i="1"/>
  <c r="W32" i="1" s="1"/>
  <c r="D27" i="1"/>
  <c r="O11" i="1"/>
  <c r="N11" i="1"/>
  <c r="N9" i="1" s="1"/>
  <c r="N7" i="1" s="1"/>
  <c r="G87" i="4"/>
  <c r="U21" i="1"/>
  <c r="S25" i="1"/>
  <c r="D61" i="1"/>
  <c r="F11" i="1"/>
  <c r="D34" i="1"/>
  <c r="P32" i="1"/>
  <c r="G21" i="1"/>
  <c r="L43" i="1"/>
  <c r="L32" i="1" s="1"/>
  <c r="H43" i="1"/>
  <c r="H32" i="1" s="1"/>
  <c r="D35" i="1"/>
  <c r="AA17" i="1"/>
  <c r="Q9" i="1"/>
  <c r="E72" i="3"/>
  <c r="D75" i="10"/>
  <c r="R87" i="4"/>
  <c r="D30" i="10"/>
  <c r="E27" i="3"/>
  <c r="Y11" i="1"/>
  <c r="M9" i="1"/>
  <c r="Q87" i="4"/>
  <c r="D47" i="1"/>
  <c r="D49" i="1"/>
  <c r="L17" i="1"/>
  <c r="H83" i="4"/>
  <c r="E69" i="3"/>
  <c r="D72" i="10"/>
  <c r="R83" i="4"/>
  <c r="D50" i="1"/>
  <c r="Q43" i="1"/>
  <c r="Q32" i="1" s="1"/>
  <c r="AA43" i="1"/>
  <c r="AA32" i="1" s="1"/>
  <c r="T83" i="4"/>
  <c r="D65" i="1"/>
  <c r="F87" i="4"/>
  <c r="X83" i="4"/>
  <c r="D68" i="1"/>
  <c r="Y83" i="4"/>
  <c r="D75" i="1"/>
  <c r="I11" i="1"/>
  <c r="O43" i="1"/>
  <c r="O32" i="1" s="1"/>
  <c r="D66" i="1"/>
  <c r="D22" i="1"/>
  <c r="F21" i="1"/>
  <c r="Y21" i="1"/>
  <c r="E30" i="3"/>
  <c r="D33" i="10"/>
  <c r="R11" i="1"/>
  <c r="BS18" i="8"/>
  <c r="N18" i="8"/>
  <c r="N76" i="8" s="1"/>
  <c r="G43" i="1"/>
  <c r="G32" i="1" s="1"/>
  <c r="J18" i="4"/>
  <c r="D14" i="1"/>
  <c r="H11" i="1"/>
  <c r="H9" i="1" s="1"/>
  <c r="H7" i="1" s="1"/>
  <c r="E58" i="3"/>
  <c r="D61" i="10"/>
  <c r="U9" i="1"/>
  <c r="U7" i="1" s="1"/>
  <c r="D30" i="1"/>
  <c r="L11" i="1"/>
  <c r="L9" i="1" s="1"/>
  <c r="L7" i="1" s="1"/>
  <c r="R9" i="1"/>
  <c r="BS22" i="8"/>
  <c r="R22" i="8"/>
  <c r="R76" i="8" s="1"/>
  <c r="D39" i="1"/>
  <c r="D16" i="1"/>
  <c r="Z11" i="1"/>
  <c r="Z9" i="1" s="1"/>
  <c r="Z7" i="1" s="1"/>
  <c r="V43" i="1"/>
  <c r="V32" i="1" s="1"/>
  <c r="R43" i="1"/>
  <c r="R32" i="1" s="1"/>
  <c r="D29" i="1"/>
  <c r="D36" i="1"/>
  <c r="M43" i="1"/>
  <c r="M32" i="1" s="1"/>
  <c r="D24" i="1"/>
  <c r="K22" i="4"/>
  <c r="AA83" i="4"/>
  <c r="F43" i="1"/>
  <c r="F32" i="1" s="1"/>
  <c r="D13" i="1"/>
  <c r="J83" i="4"/>
  <c r="D51" i="1"/>
  <c r="T43" i="1"/>
  <c r="T32" i="1" s="1"/>
  <c r="T7" i="1" s="1"/>
  <c r="I25" i="1"/>
  <c r="D25" i="1" s="1"/>
  <c r="D54" i="1"/>
  <c r="D23" i="1"/>
  <c r="F17" i="1"/>
  <c r="D17" i="1" s="1"/>
  <c r="D18" i="1"/>
  <c r="D74" i="1"/>
  <c r="D26" i="1"/>
  <c r="D20" i="1"/>
  <c r="G83" i="4"/>
  <c r="I43" i="1"/>
  <c r="I32" i="1" s="1"/>
  <c r="O21" i="1"/>
  <c r="W87" i="4"/>
  <c r="AA11" i="1"/>
  <c r="AA9" i="1" s="1"/>
  <c r="AA7" i="1" s="1"/>
  <c r="U25" i="8"/>
  <c r="U76" i="8" s="1"/>
  <c r="BS25" i="8"/>
  <c r="D24" i="8"/>
  <c r="BS62" i="8"/>
  <c r="BD62" i="8"/>
  <c r="BD76" i="8" s="1"/>
  <c r="AM45" i="8"/>
  <c r="AM76" i="8" s="1"/>
  <c r="BS45" i="8"/>
  <c r="K87" i="4" l="1"/>
  <c r="P18" i="4"/>
  <c r="W18" i="4"/>
  <c r="D60" i="10"/>
  <c r="D39" i="10"/>
  <c r="M87" i="4"/>
  <c r="S83" i="4"/>
  <c r="E14" i="3"/>
  <c r="H87" i="4"/>
  <c r="E27" i="1"/>
  <c r="E24" i="3"/>
  <c r="D27" i="10"/>
  <c r="E28" i="1"/>
  <c r="E34" i="3"/>
  <c r="D37" i="10"/>
  <c r="D22" i="10"/>
  <c r="E19" i="3"/>
  <c r="E20" i="1"/>
  <c r="D25" i="10"/>
  <c r="E22" i="3"/>
  <c r="F22" i="3" s="1"/>
  <c r="T26" i="4"/>
  <c r="H26" i="4"/>
  <c r="D45" i="1"/>
  <c r="J26" i="4"/>
  <c r="Y18" i="4"/>
  <c r="AH39" i="8"/>
  <c r="AH76" i="8" s="1"/>
  <c r="BS39" i="8"/>
  <c r="BS36" i="8"/>
  <c r="AE36" i="8"/>
  <c r="AE76" i="8" s="1"/>
  <c r="Q11" i="13"/>
  <c r="D21" i="1"/>
  <c r="I9" i="1"/>
  <c r="I7" i="1" s="1"/>
  <c r="BN72" i="8"/>
  <c r="BN76" i="8" s="1"/>
  <c r="BS72" i="8"/>
  <c r="V26" i="4"/>
  <c r="V22" i="4"/>
  <c r="D70" i="10"/>
  <c r="E67" i="3"/>
  <c r="F67" i="3" s="1"/>
  <c r="E49" i="3"/>
  <c r="D52" i="10"/>
  <c r="AS51" i="8"/>
  <c r="AS76" i="8" s="1"/>
  <c r="BS51" i="8"/>
  <c r="L83" i="4"/>
  <c r="BS13" i="8"/>
  <c r="I13" i="8"/>
  <c r="I76" i="8" s="1"/>
  <c r="Z83" i="4"/>
  <c r="P22" i="4"/>
  <c r="BS61" i="8"/>
  <c r="BC61" i="8"/>
  <c r="BC76" i="8" s="1"/>
  <c r="F9" i="1"/>
  <c r="K83" i="4"/>
  <c r="W26" i="4"/>
  <c r="O9" i="1"/>
  <c r="O7" i="1" s="1"/>
  <c r="E54" i="3"/>
  <c r="D57" i="10"/>
  <c r="BS14" i="8"/>
  <c r="J14" i="8"/>
  <c r="J76" i="8" s="1"/>
  <c r="G62" i="3"/>
  <c r="F62" i="3"/>
  <c r="Z30" i="8"/>
  <c r="Z76" i="8" s="1"/>
  <c r="BS30" i="8"/>
  <c r="U83" i="4"/>
  <c r="T18" i="4"/>
  <c r="V26" i="8"/>
  <c r="V76" i="8" s="1"/>
  <c r="BS26" i="8"/>
  <c r="AQ49" i="8"/>
  <c r="AQ76" i="8" s="1"/>
  <c r="BS49" i="8"/>
  <c r="J7" i="1"/>
  <c r="BK69" i="8"/>
  <c r="BK76" i="8" s="1"/>
  <c r="BS69" i="8"/>
  <c r="BS48" i="8"/>
  <c r="AP48" i="8"/>
  <c r="AP76" i="8" s="1"/>
  <c r="F61" i="3"/>
  <c r="G61" i="3"/>
  <c r="BS44" i="8"/>
  <c r="D42" i="8"/>
  <c r="AL44" i="8"/>
  <c r="AL76" i="8" s="1"/>
  <c r="BS11" i="8"/>
  <c r="D10" i="8"/>
  <c r="F10" i="8" s="1"/>
  <c r="F76" i="8" s="1"/>
  <c r="G11" i="8"/>
  <c r="G76" i="8" s="1"/>
  <c r="D28" i="10"/>
  <c r="E28" i="10" s="1"/>
  <c r="E25" i="3"/>
  <c r="E26" i="1"/>
  <c r="E17" i="3"/>
  <c r="D20" i="10"/>
  <c r="E18" i="1"/>
  <c r="E53" i="3"/>
  <c r="D56" i="10"/>
  <c r="BB60" i="8"/>
  <c r="BB76" i="8" s="1"/>
  <c r="BS60" i="8"/>
  <c r="D43" i="1"/>
  <c r="E54" i="1" s="1"/>
  <c r="AO47" i="8"/>
  <c r="AO76" i="8" s="1"/>
  <c r="BS47" i="8"/>
  <c r="D31" i="10"/>
  <c r="E28" i="3"/>
  <c r="D18" i="10"/>
  <c r="E15" i="3"/>
  <c r="E38" i="3"/>
  <c r="D41" i="10"/>
  <c r="O18" i="4"/>
  <c r="G58" i="3"/>
  <c r="F58" i="3"/>
  <c r="Q22" i="4"/>
  <c r="BS71" i="8"/>
  <c r="BM71" i="8"/>
  <c r="BM76" i="8" s="1"/>
  <c r="T87" i="4"/>
  <c r="W27" i="8"/>
  <c r="W76" i="8" s="1"/>
  <c r="BS27" i="8"/>
  <c r="Z18" i="4"/>
  <c r="F30" i="3"/>
  <c r="G30" i="3"/>
  <c r="E21" i="3"/>
  <c r="F21" i="3" s="1"/>
  <c r="D24" i="10"/>
  <c r="E65" i="3"/>
  <c r="D68" i="10"/>
  <c r="M83" i="4"/>
  <c r="S23" i="8"/>
  <c r="S76" i="8" s="1"/>
  <c r="BS23" i="8"/>
  <c r="L22" i="4"/>
  <c r="O83" i="4"/>
  <c r="BJ68" i="8"/>
  <c r="BJ76" i="8" s="1"/>
  <c r="BS68" i="8"/>
  <c r="Y9" i="1"/>
  <c r="Y7" i="1" s="1"/>
  <c r="G27" i="3"/>
  <c r="F27" i="3"/>
  <c r="AA26" i="4"/>
  <c r="G72" i="3"/>
  <c r="F72" i="3"/>
  <c r="Z87" i="4"/>
  <c r="Q7" i="1"/>
  <c r="Z26" i="4"/>
  <c r="BS19" i="8"/>
  <c r="O19" i="8"/>
  <c r="O76" i="8" s="1"/>
  <c r="BS17" i="8"/>
  <c r="M17" i="8"/>
  <c r="M76" i="8" s="1"/>
  <c r="D16" i="8"/>
  <c r="D36" i="10"/>
  <c r="E33" i="3"/>
  <c r="D32" i="1"/>
  <c r="E35" i="1" s="1"/>
  <c r="H18" i="4"/>
  <c r="BF64" i="8"/>
  <c r="BF76" i="8" s="1"/>
  <c r="BS64" i="8"/>
  <c r="AC34" i="8"/>
  <c r="AC76" i="8" s="1"/>
  <c r="BS34" i="8"/>
  <c r="BS46" i="8"/>
  <c r="AN46" i="8"/>
  <c r="AN76" i="8" s="1"/>
  <c r="F68" i="3"/>
  <c r="G68" i="3"/>
  <c r="X7" i="1"/>
  <c r="AA87" i="4"/>
  <c r="S22" i="4"/>
  <c r="Z22" i="4"/>
  <c r="BS21" i="8"/>
  <c r="D20" i="8"/>
  <c r="Q21" i="8"/>
  <c r="Q76" i="8" s="1"/>
  <c r="H22" i="4"/>
  <c r="BS67" i="8"/>
  <c r="BI67" i="8"/>
  <c r="BI76" i="8" s="1"/>
  <c r="K7" i="1"/>
  <c r="S9" i="1"/>
  <c r="S7" i="1" s="1"/>
  <c r="U26" i="4"/>
  <c r="BP74" i="8"/>
  <c r="BP76" i="8" s="1"/>
  <c r="BS74" i="8"/>
  <c r="G66" i="3"/>
  <c r="F66" i="3"/>
  <c r="F70" i="3"/>
  <c r="G70" i="3"/>
  <c r="T24" i="8"/>
  <c r="T76" i="8" s="1"/>
  <c r="BS24" i="8"/>
  <c r="Y26" i="4"/>
  <c r="D76" i="10"/>
  <c r="E73" i="3"/>
  <c r="F73" i="3" s="1"/>
  <c r="D19" i="10"/>
  <c r="E16" i="3"/>
  <c r="BS66" i="8"/>
  <c r="BH66" i="8"/>
  <c r="BH76" i="8" s="1"/>
  <c r="AW55" i="8"/>
  <c r="AW76" i="8" s="1"/>
  <c r="BS55" i="8"/>
  <c r="BS40" i="8"/>
  <c r="AI40" i="8"/>
  <c r="AI76" i="8" s="1"/>
  <c r="W22" i="4"/>
  <c r="R7" i="1"/>
  <c r="AV54" i="8"/>
  <c r="AV76" i="8" s="1"/>
  <c r="BS54" i="8"/>
  <c r="M18" i="4"/>
  <c r="BS38" i="8"/>
  <c r="AG38" i="8"/>
  <c r="AG76" i="8" s="1"/>
  <c r="V83" i="4"/>
  <c r="BE63" i="8"/>
  <c r="BE76" i="8" s="1"/>
  <c r="BS63" i="8"/>
  <c r="BS59" i="8"/>
  <c r="BA59" i="8"/>
  <c r="BA76" i="8" s="1"/>
  <c r="AR50" i="8"/>
  <c r="AR76" i="8" s="1"/>
  <c r="BS50" i="8"/>
  <c r="I18" i="4"/>
  <c r="H12" i="8"/>
  <c r="H76" i="8" s="1"/>
  <c r="BS12" i="8"/>
  <c r="I22" i="4"/>
  <c r="AF37" i="8"/>
  <c r="AF76" i="8" s="1"/>
  <c r="BS37" i="8"/>
  <c r="D49" i="10"/>
  <c r="E46" i="3"/>
  <c r="E47" i="1"/>
  <c r="E30" i="10"/>
  <c r="R11" i="13"/>
  <c r="D32" i="4"/>
  <c r="BO73" i="8"/>
  <c r="BO76" i="8" s="1"/>
  <c r="BS73" i="8"/>
  <c r="N18" i="4"/>
  <c r="E26" i="3"/>
  <c r="D29" i="10"/>
  <c r="E29" i="10" s="1"/>
  <c r="BS35" i="8"/>
  <c r="AD35" i="8"/>
  <c r="AD76" i="8" s="1"/>
  <c r="X28" i="8"/>
  <c r="X76" i="8" s="1"/>
  <c r="BS28" i="8"/>
  <c r="L18" i="4"/>
  <c r="E51" i="3"/>
  <c r="D54" i="10"/>
  <c r="E52" i="1"/>
  <c r="F39" i="3"/>
  <c r="G39" i="3"/>
  <c r="D29" i="13"/>
  <c r="S18" i="4"/>
  <c r="O26" i="4"/>
  <c r="G9" i="1"/>
  <c r="G7" i="1" s="1"/>
  <c r="T22" i="4"/>
  <c r="P83" i="4"/>
  <c r="BG65" i="8"/>
  <c r="BG76" i="8" s="1"/>
  <c r="BS65" i="8"/>
  <c r="P26" i="4"/>
  <c r="P82" i="4" s="1"/>
  <c r="D58" i="10"/>
  <c r="E55" i="3"/>
  <c r="E56" i="1"/>
  <c r="R18" i="4"/>
  <c r="D55" i="10"/>
  <c r="E52" i="3"/>
  <c r="F52" i="3" s="1"/>
  <c r="E53" i="1"/>
  <c r="E48" i="1"/>
  <c r="E47" i="3"/>
  <c r="D50" i="10"/>
  <c r="N83" i="4"/>
  <c r="F45" i="3"/>
  <c r="G45" i="3"/>
  <c r="F14" i="3"/>
  <c r="G14" i="3"/>
  <c r="E19" i="1"/>
  <c r="E50" i="3"/>
  <c r="D53" i="10"/>
  <c r="E12" i="3"/>
  <c r="D15" i="10"/>
  <c r="D26" i="10"/>
  <c r="E23" i="3"/>
  <c r="F23" i="3" s="1"/>
  <c r="E35" i="3"/>
  <c r="F35" i="3" s="1"/>
  <c r="D38" i="10"/>
  <c r="E36" i="1"/>
  <c r="F7" i="1"/>
  <c r="E29" i="3"/>
  <c r="F29" i="3" s="1"/>
  <c r="D32" i="10"/>
  <c r="X26" i="4"/>
  <c r="V18" i="4"/>
  <c r="V82" i="4" s="1"/>
  <c r="BS41" i="8"/>
  <c r="AJ41" i="8"/>
  <c r="AJ76" i="8" s="1"/>
  <c r="E13" i="3"/>
  <c r="D16" i="10"/>
  <c r="M11" i="13"/>
  <c r="M9" i="13" s="1"/>
  <c r="O22" i="4"/>
  <c r="D21" i="4"/>
  <c r="F22" i="10" s="1"/>
  <c r="BS53" i="8"/>
  <c r="AU53" i="8"/>
  <c r="AU76" i="8" s="1"/>
  <c r="D77" i="10"/>
  <c r="E74" i="3"/>
  <c r="R26" i="4"/>
  <c r="D67" i="10"/>
  <c r="E64" i="3"/>
  <c r="E65" i="1"/>
  <c r="BS52" i="8"/>
  <c r="AT52" i="8"/>
  <c r="AT76" i="8" s="1"/>
  <c r="F69" i="3"/>
  <c r="G69" i="3"/>
  <c r="R22" i="4"/>
  <c r="D51" i="10"/>
  <c r="E48" i="3"/>
  <c r="E49" i="1"/>
  <c r="U11" i="13"/>
  <c r="U9" i="13" s="1"/>
  <c r="W83" i="4"/>
  <c r="BS56" i="8"/>
  <c r="AX56" i="8"/>
  <c r="AX76" i="8" s="1"/>
  <c r="M7" i="1"/>
  <c r="BS70" i="8"/>
  <c r="BL70" i="8"/>
  <c r="BL76" i="8" s="1"/>
  <c r="Q18" i="4"/>
  <c r="D68" i="13"/>
  <c r="U18" i="4"/>
  <c r="I26" i="4"/>
  <c r="AZ58" i="8"/>
  <c r="AZ76" i="8" s="1"/>
  <c r="BS58" i="8"/>
  <c r="D12" i="1"/>
  <c r="D63" i="10"/>
  <c r="E60" i="3"/>
  <c r="F60" i="3" s="1"/>
  <c r="E61" i="1"/>
  <c r="D64" i="13"/>
  <c r="K18" i="4"/>
  <c r="T11" i="13"/>
  <c r="D14" i="13"/>
  <c r="D31" i="13"/>
  <c r="Y29" i="8"/>
  <c r="Y76" i="8" s="1"/>
  <c r="BS29" i="8"/>
  <c r="D36" i="13"/>
  <c r="G71" i="3"/>
  <c r="F71" i="3"/>
  <c r="Q83" i="4"/>
  <c r="P9" i="1"/>
  <c r="P7" i="1" s="1"/>
  <c r="E41" i="3"/>
  <c r="D44" i="10"/>
  <c r="E42" i="1"/>
  <c r="N22" i="4"/>
  <c r="D37" i="13"/>
  <c r="D16" i="4"/>
  <c r="F56" i="3"/>
  <c r="G56" i="3"/>
  <c r="R85" i="4"/>
  <c r="D85" i="4" s="1"/>
  <c r="D66" i="10"/>
  <c r="E63" i="3"/>
  <c r="E64" i="1"/>
  <c r="H44" i="4"/>
  <c r="D59" i="4"/>
  <c r="D62" i="10"/>
  <c r="E59" i="3"/>
  <c r="E60" i="1"/>
  <c r="X22" i="4"/>
  <c r="Q26" i="4"/>
  <c r="W7" i="1"/>
  <c r="D43" i="10"/>
  <c r="E40" i="3"/>
  <c r="E41" i="1"/>
  <c r="V7" i="1"/>
  <c r="E37" i="3"/>
  <c r="F37" i="3" s="1"/>
  <c r="D40" i="10"/>
  <c r="E38" i="1"/>
  <c r="F18" i="3"/>
  <c r="G18" i="3"/>
  <c r="H43" i="13" l="1"/>
  <c r="D57" i="13"/>
  <c r="W82" i="4"/>
  <c r="R82" i="4"/>
  <c r="D55" i="13"/>
  <c r="M26" i="4"/>
  <c r="H32" i="13"/>
  <c r="D29" i="4"/>
  <c r="F30" i="10" s="1"/>
  <c r="H30" i="10" s="1"/>
  <c r="U22" i="4"/>
  <c r="T9" i="13"/>
  <c r="R43" i="13"/>
  <c r="AA18" i="4"/>
  <c r="R12" i="4"/>
  <c r="D62" i="4"/>
  <c r="F63" i="10" s="1"/>
  <c r="H63" i="10" s="1"/>
  <c r="D58" i="13"/>
  <c r="D71" i="13"/>
  <c r="D61" i="13"/>
  <c r="R44" i="4"/>
  <c r="R90" i="4" s="1"/>
  <c r="H22" i="10"/>
  <c r="D50" i="13"/>
  <c r="D13" i="13"/>
  <c r="D42" i="13"/>
  <c r="D20" i="4"/>
  <c r="F21" i="10" s="1"/>
  <c r="H21" i="10" s="1"/>
  <c r="D74" i="4"/>
  <c r="D40" i="13"/>
  <c r="D62" i="13"/>
  <c r="S43" i="13"/>
  <c r="S32" i="13" s="1"/>
  <c r="D69" i="13"/>
  <c r="U82" i="4"/>
  <c r="D30" i="13"/>
  <c r="D64" i="4"/>
  <c r="D72" i="4"/>
  <c r="D38" i="4"/>
  <c r="D69" i="4"/>
  <c r="D68" i="4"/>
  <c r="D46" i="13"/>
  <c r="D51" i="13"/>
  <c r="D27" i="4"/>
  <c r="F28" i="10" s="1"/>
  <c r="H28" i="10" s="1"/>
  <c r="D63" i="13"/>
  <c r="D15" i="13"/>
  <c r="D59" i="13"/>
  <c r="D65" i="13"/>
  <c r="E34" i="1"/>
  <c r="D54" i="13"/>
  <c r="D47" i="4"/>
  <c r="D60" i="4"/>
  <c r="F61" i="10" s="1"/>
  <c r="H61" i="10" s="1"/>
  <c r="D63" i="4"/>
  <c r="S44" i="4"/>
  <c r="S90" i="4" s="1"/>
  <c r="D24" i="4"/>
  <c r="F25" i="10" s="1"/>
  <c r="H25" i="10" s="1"/>
  <c r="D39" i="13"/>
  <c r="F60" i="10"/>
  <c r="H60" i="10" s="1"/>
  <c r="F75" i="10"/>
  <c r="H75" i="10" s="1"/>
  <c r="F65" i="10"/>
  <c r="H65" i="10" s="1"/>
  <c r="F73" i="10"/>
  <c r="H73" i="10" s="1"/>
  <c r="F39" i="10"/>
  <c r="H39" i="10" s="1"/>
  <c r="F70" i="10"/>
  <c r="H70" i="10" s="1"/>
  <c r="F69" i="10"/>
  <c r="H69" i="10" s="1"/>
  <c r="F48" i="10"/>
  <c r="H48" i="10" s="1"/>
  <c r="F64" i="10"/>
  <c r="H64" i="10" s="1"/>
  <c r="G40" i="3"/>
  <c r="F40" i="3"/>
  <c r="D31" i="4"/>
  <c r="D49" i="4"/>
  <c r="AA44" i="4"/>
  <c r="AA43" i="13"/>
  <c r="AA32" i="13" s="1"/>
  <c r="I11" i="13"/>
  <c r="S26" i="4"/>
  <c r="S82" i="4" s="1"/>
  <c r="J11" i="13"/>
  <c r="J9" i="13" s="1"/>
  <c r="X30" i="14"/>
  <c r="X6" i="14" s="1"/>
  <c r="Y30" i="14" s="1"/>
  <c r="F51" i="3"/>
  <c r="G51" i="3"/>
  <c r="D52" i="4"/>
  <c r="V44" i="4"/>
  <c r="V90" i="4" s="1"/>
  <c r="I82" i="4"/>
  <c r="D75" i="4"/>
  <c r="P43" i="13"/>
  <c r="K43" i="13"/>
  <c r="K32" i="13" s="1"/>
  <c r="K44" i="4"/>
  <c r="K90" i="4" s="1"/>
  <c r="O43" i="13"/>
  <c r="O32" i="13" s="1"/>
  <c r="D67" i="13"/>
  <c r="E66" i="1"/>
  <c r="F22" i="4"/>
  <c r="D23" i="4"/>
  <c r="F24" i="10" s="1"/>
  <c r="H24" i="10" s="1"/>
  <c r="X44" i="4"/>
  <c r="X33" i="4" s="1"/>
  <c r="E39" i="1"/>
  <c r="F15" i="3"/>
  <c r="G15" i="3"/>
  <c r="D28" i="4"/>
  <c r="F29" i="10" s="1"/>
  <c r="H29" i="10" s="1"/>
  <c r="E51" i="1"/>
  <c r="D45" i="10"/>
  <c r="E51" i="10" s="1"/>
  <c r="E42" i="3"/>
  <c r="E59" i="1"/>
  <c r="E58" i="1"/>
  <c r="E57" i="1"/>
  <c r="E46" i="1"/>
  <c r="D31" i="8"/>
  <c r="AK42" i="8"/>
  <c r="AK76" i="8" s="1"/>
  <c r="BS42" i="8"/>
  <c r="T82" i="4"/>
  <c r="K11" i="13"/>
  <c r="K9" i="13" s="1"/>
  <c r="K7" i="13" s="1"/>
  <c r="K89" i="4" s="1"/>
  <c r="D52" i="13"/>
  <c r="F81" i="4"/>
  <c r="F12" i="4"/>
  <c r="E52" i="10"/>
  <c r="U43" i="13"/>
  <c r="U32" i="13" s="1"/>
  <c r="E68" i="1"/>
  <c r="N26" i="4"/>
  <c r="X11" i="13"/>
  <c r="X9" i="13" s="1"/>
  <c r="D48" i="4"/>
  <c r="D73" i="4"/>
  <c r="D66" i="13"/>
  <c r="D39" i="4"/>
  <c r="V81" i="4"/>
  <c r="V12" i="4"/>
  <c r="V10" i="4" s="1"/>
  <c r="L26" i="4"/>
  <c r="L82" i="4" s="1"/>
  <c r="G59" i="3"/>
  <c r="F59" i="3"/>
  <c r="F17" i="10"/>
  <c r="H17" i="10" s="1"/>
  <c r="G63" i="3"/>
  <c r="F63" i="3"/>
  <c r="G41" i="3"/>
  <c r="F41" i="3"/>
  <c r="R32" i="13"/>
  <c r="D11" i="1"/>
  <c r="E12" i="1" s="1"/>
  <c r="E11" i="3"/>
  <c r="D14" i="10"/>
  <c r="D67" i="4"/>
  <c r="G13" i="3"/>
  <c r="F13" i="3"/>
  <c r="L11" i="13"/>
  <c r="L9" i="13" s="1"/>
  <c r="D53" i="4"/>
  <c r="Z11" i="13"/>
  <c r="Z9" i="13" s="1"/>
  <c r="F12" i="3"/>
  <c r="G12" i="3"/>
  <c r="E53" i="10"/>
  <c r="D74" i="13"/>
  <c r="P11" i="13"/>
  <c r="P9" i="13" s="1"/>
  <c r="D48" i="13"/>
  <c r="K15" i="8"/>
  <c r="K76" i="8" s="1"/>
  <c r="BS15" i="8"/>
  <c r="W43" i="13"/>
  <c r="W32" i="13" s="1"/>
  <c r="W44" i="4"/>
  <c r="W33" i="4" s="1"/>
  <c r="G26" i="3"/>
  <c r="F26" i="3"/>
  <c r="N11" i="13"/>
  <c r="H90" i="4"/>
  <c r="D38" i="13"/>
  <c r="G46" i="3"/>
  <c r="F46" i="3"/>
  <c r="H33" i="4"/>
  <c r="Q44" i="4"/>
  <c r="Q43" i="13"/>
  <c r="Q32" i="13" s="1"/>
  <c r="D41" i="13"/>
  <c r="P44" i="4"/>
  <c r="P90" i="4" s="1"/>
  <c r="Y44" i="4"/>
  <c r="Y33" i="4" s="1"/>
  <c r="D66" i="4"/>
  <c r="D60" i="13"/>
  <c r="D15" i="4"/>
  <c r="D53" i="13"/>
  <c r="F83" i="4"/>
  <c r="D83" i="4" s="1"/>
  <c r="D55" i="4"/>
  <c r="O44" i="4"/>
  <c r="D35" i="13"/>
  <c r="D42" i="4"/>
  <c r="X43" i="13"/>
  <c r="X32" i="13" s="1"/>
  <c r="D56" i="13"/>
  <c r="D58" i="4"/>
  <c r="D49" i="13"/>
  <c r="G53" i="3"/>
  <c r="F53" i="3"/>
  <c r="BT42" i="8"/>
  <c r="L44" i="4"/>
  <c r="E55" i="1"/>
  <c r="I87" i="4"/>
  <c r="D87" i="4" s="1"/>
  <c r="D40" i="4"/>
  <c r="G49" i="3"/>
  <c r="F49" i="3"/>
  <c r="U44" i="4"/>
  <c r="F44" i="4"/>
  <c r="F33" i="4" s="1"/>
  <c r="D57" i="4"/>
  <c r="G22" i="4"/>
  <c r="X81" i="4"/>
  <c r="X12" i="4"/>
  <c r="Q9" i="13"/>
  <c r="Q7" i="13" s="1"/>
  <c r="Q89" i="4" s="1"/>
  <c r="W90" i="4"/>
  <c r="R81" i="4"/>
  <c r="R9" i="13"/>
  <c r="R7" i="13" s="1"/>
  <c r="R89" i="4" s="1"/>
  <c r="V11" i="13"/>
  <c r="V9" i="13" s="1"/>
  <c r="D54" i="4"/>
  <c r="F55" i="10" s="1"/>
  <c r="H55" i="10" s="1"/>
  <c r="H82" i="4"/>
  <c r="M22" i="4"/>
  <c r="M82" i="4" s="1"/>
  <c r="E62" i="10"/>
  <c r="N82" i="4"/>
  <c r="U12" i="4"/>
  <c r="U10" i="4" s="1"/>
  <c r="U81" i="4"/>
  <c r="G26" i="4"/>
  <c r="G64" i="3"/>
  <c r="F64" i="3"/>
  <c r="M81" i="4"/>
  <c r="M12" i="4"/>
  <c r="F50" i="3"/>
  <c r="G50" i="3"/>
  <c r="N43" i="13"/>
  <c r="N32" i="13" s="1"/>
  <c r="E50" i="10"/>
  <c r="E55" i="10"/>
  <c r="G55" i="3"/>
  <c r="F55" i="3"/>
  <c r="Z44" i="4"/>
  <c r="Z43" i="13"/>
  <c r="Z32" i="13" s="1"/>
  <c r="D73" i="13"/>
  <c r="D50" i="4"/>
  <c r="D71" i="4"/>
  <c r="F26" i="4"/>
  <c r="E49" i="10"/>
  <c r="D41" i="4"/>
  <c r="F90" i="4"/>
  <c r="H11" i="13"/>
  <c r="H9" i="13" s="1"/>
  <c r="H7" i="13" s="1"/>
  <c r="H89" i="4" s="1"/>
  <c r="K26" i="4"/>
  <c r="K82" i="4" s="1"/>
  <c r="D61" i="4"/>
  <c r="F18" i="4"/>
  <c r="D19" i="4"/>
  <c r="F20" i="10" s="1"/>
  <c r="H20" i="10" s="1"/>
  <c r="Y43" i="13"/>
  <c r="Y32" i="13" s="1"/>
  <c r="P20" i="8"/>
  <c r="P76" i="8" s="1"/>
  <c r="BS20" i="8"/>
  <c r="M43" i="13"/>
  <c r="M32" i="13" s="1"/>
  <c r="M7" i="13" s="1"/>
  <c r="M89" i="4" s="1"/>
  <c r="D14" i="4"/>
  <c r="E43" i="1"/>
  <c r="E31" i="3"/>
  <c r="D34" i="10"/>
  <c r="E44" i="10" s="1"/>
  <c r="E71" i="1"/>
  <c r="E67" i="1"/>
  <c r="E63" i="1"/>
  <c r="E62" i="1"/>
  <c r="E72" i="1"/>
  <c r="E70" i="1"/>
  <c r="E37" i="1"/>
  <c r="E69" i="1"/>
  <c r="E40" i="1"/>
  <c r="F65" i="3"/>
  <c r="G65" i="3"/>
  <c r="D70" i="4"/>
  <c r="J43" i="13"/>
  <c r="J32" i="13" s="1"/>
  <c r="J22" i="4"/>
  <c r="J82" i="4" s="1"/>
  <c r="F38" i="3"/>
  <c r="G38" i="3"/>
  <c r="G28" i="3"/>
  <c r="F28" i="3"/>
  <c r="E20" i="10"/>
  <c r="D65" i="4"/>
  <c r="I43" i="13"/>
  <c r="AA11" i="13"/>
  <c r="AA9" i="13" s="1"/>
  <c r="BS10" i="8"/>
  <c r="E21" i="10"/>
  <c r="L43" i="13"/>
  <c r="L32" i="13" s="1"/>
  <c r="L7" i="13" s="1"/>
  <c r="L89" i="4" s="1"/>
  <c r="E57" i="10"/>
  <c r="D51" i="4"/>
  <c r="D30" i="4"/>
  <c r="E70" i="10"/>
  <c r="T43" i="13"/>
  <c r="T32" i="13" s="1"/>
  <c r="T7" i="13" s="1"/>
  <c r="T89" i="4" s="1"/>
  <c r="D23" i="10"/>
  <c r="E20" i="3"/>
  <c r="F20" i="3" s="1"/>
  <c r="Q12" i="4"/>
  <c r="Q10" i="4" s="1"/>
  <c r="Q81" i="4"/>
  <c r="F19" i="3"/>
  <c r="G19" i="3"/>
  <c r="E37" i="10"/>
  <c r="G24" i="3"/>
  <c r="F24" i="3"/>
  <c r="S11" i="13"/>
  <c r="S9" i="13" s="1"/>
  <c r="S7" i="13" s="1"/>
  <c r="S89" i="4" s="1"/>
  <c r="T12" i="4"/>
  <c r="T10" i="4" s="1"/>
  <c r="T81" i="4"/>
  <c r="I32" i="13"/>
  <c r="O11" i="13"/>
  <c r="I44" i="4"/>
  <c r="I90" i="4" s="1"/>
  <c r="Y22" i="4"/>
  <c r="Y82" i="4" s="1"/>
  <c r="Y11" i="13"/>
  <c r="Y9" i="13" s="1"/>
  <c r="Y7" i="13" s="1"/>
  <c r="Y89" i="4" s="1"/>
  <c r="Y12" i="4"/>
  <c r="U7" i="13"/>
  <c r="U89" i="4" s="1"/>
  <c r="F48" i="3"/>
  <c r="G48" i="3"/>
  <c r="D37" i="4"/>
  <c r="E67" i="10"/>
  <c r="G74" i="3"/>
  <c r="F74" i="3"/>
  <c r="N44" i="4"/>
  <c r="N33" i="4" s="1"/>
  <c r="F47" i="3"/>
  <c r="G47" i="3"/>
  <c r="E58" i="10"/>
  <c r="E54" i="10"/>
  <c r="BS33" i="8"/>
  <c r="AB33" i="8"/>
  <c r="AB76" i="8" s="1"/>
  <c r="F33" i="10"/>
  <c r="H33" i="10" s="1"/>
  <c r="V43" i="13"/>
  <c r="V32" i="13" s="1"/>
  <c r="AA22" i="4"/>
  <c r="AA82" i="4" s="1"/>
  <c r="D47" i="13"/>
  <c r="G16" i="3"/>
  <c r="F16" i="3"/>
  <c r="D72" i="13"/>
  <c r="W11" i="13"/>
  <c r="W9" i="13" s="1"/>
  <c r="W7" i="13" s="1"/>
  <c r="W89" i="4" s="1"/>
  <c r="M44" i="4"/>
  <c r="M33" i="4" s="1"/>
  <c r="F33" i="3"/>
  <c r="G33" i="3"/>
  <c r="BS16" i="8"/>
  <c r="L16" i="8"/>
  <c r="L76" i="8" s="1"/>
  <c r="Z82" i="4"/>
  <c r="G44" i="4"/>
  <c r="G90" i="4" s="1"/>
  <c r="Q82" i="4"/>
  <c r="J44" i="4"/>
  <c r="J33" i="4" s="1"/>
  <c r="O82" i="4"/>
  <c r="G17" i="3"/>
  <c r="F17" i="3"/>
  <c r="G25" i="3"/>
  <c r="F25" i="3"/>
  <c r="D43" i="4"/>
  <c r="D56" i="4"/>
  <c r="D36" i="4"/>
  <c r="G54" i="3"/>
  <c r="F54" i="3"/>
  <c r="D25" i="4"/>
  <c r="F26" i="10" s="1"/>
  <c r="H26" i="10" s="1"/>
  <c r="D76" i="4"/>
  <c r="G18" i="4"/>
  <c r="E50" i="1"/>
  <c r="T44" i="4"/>
  <c r="T90" i="4" s="1"/>
  <c r="X18" i="4"/>
  <c r="X82" i="4" s="1"/>
  <c r="D47" i="10"/>
  <c r="E47" i="10" s="1"/>
  <c r="E45" i="1"/>
  <c r="E44" i="3"/>
  <c r="D34" i="13"/>
  <c r="P32" i="13"/>
  <c r="E22" i="10"/>
  <c r="F34" i="3"/>
  <c r="G34" i="3"/>
  <c r="G82" i="4" l="1"/>
  <c r="R33" i="4"/>
  <c r="V33" i="4"/>
  <c r="V8" i="4" s="1"/>
  <c r="M10" i="4"/>
  <c r="S33" i="4"/>
  <c r="D13" i="4"/>
  <c r="D12" i="4" s="1"/>
  <c r="Y90" i="4"/>
  <c r="D17" i="4"/>
  <c r="F18" i="10" s="1"/>
  <c r="H18" i="10" s="1"/>
  <c r="Y10" i="4"/>
  <c r="F77" i="10"/>
  <c r="H77" i="10" s="1"/>
  <c r="F44" i="10"/>
  <c r="H44" i="10" s="1"/>
  <c r="D16" i="13"/>
  <c r="O81" i="4"/>
  <c r="O12" i="4"/>
  <c r="O10" i="4" s="1"/>
  <c r="J90" i="4"/>
  <c r="D18" i="4"/>
  <c r="F82" i="4"/>
  <c r="D82" i="4" s="1"/>
  <c r="F62" i="10"/>
  <c r="H62" i="10" s="1"/>
  <c r="F42" i="10"/>
  <c r="H42" i="10" s="1"/>
  <c r="Z90" i="4"/>
  <c r="Z33" i="4"/>
  <c r="E63" i="10"/>
  <c r="L90" i="4"/>
  <c r="L33" i="4"/>
  <c r="F56" i="10"/>
  <c r="H56" i="10" s="1"/>
  <c r="F67" i="10"/>
  <c r="H67" i="10" s="1"/>
  <c r="Z81" i="4"/>
  <c r="Z12" i="4"/>
  <c r="Z10" i="4" s="1"/>
  <c r="F54" i="10"/>
  <c r="H54" i="10" s="1"/>
  <c r="E43" i="10"/>
  <c r="BT31" i="8"/>
  <c r="F76" i="10"/>
  <c r="H76" i="10" s="1"/>
  <c r="J7" i="13"/>
  <c r="J89" i="4" s="1"/>
  <c r="E38" i="10"/>
  <c r="F32" i="10"/>
  <c r="H32" i="10" s="1"/>
  <c r="K33" i="4"/>
  <c r="G43" i="13"/>
  <c r="D45" i="13"/>
  <c r="F52" i="10"/>
  <c r="H52" i="10" s="1"/>
  <c r="F66" i="10"/>
  <c r="H66" i="10" s="1"/>
  <c r="F71" i="10"/>
  <c r="H71" i="10" s="1"/>
  <c r="H12" i="4"/>
  <c r="H10" i="4" s="1"/>
  <c r="H8" i="4" s="1"/>
  <c r="H81" i="4"/>
  <c r="F51" i="10"/>
  <c r="H51" i="10" s="1"/>
  <c r="Y81" i="4"/>
  <c r="E8" i="8"/>
  <c r="E76" i="8" s="1"/>
  <c r="D7" i="8"/>
  <c r="BS8" i="8"/>
  <c r="T33" i="4"/>
  <c r="T8" i="4" s="1"/>
  <c r="E66" i="10"/>
  <c r="E40" i="10"/>
  <c r="U90" i="4"/>
  <c r="U33" i="4"/>
  <c r="U8" i="4" s="1"/>
  <c r="G12" i="4"/>
  <c r="G10" i="4" s="1"/>
  <c r="G81" i="4"/>
  <c r="F68" i="10"/>
  <c r="H68" i="10" s="1"/>
  <c r="P33" i="4"/>
  <c r="F10" i="4"/>
  <c r="F8" i="4" s="1"/>
  <c r="D80" i="4" s="1"/>
  <c r="D22" i="4"/>
  <c r="I9" i="13"/>
  <c r="I7" i="13" s="1"/>
  <c r="I89" i="4" s="1"/>
  <c r="AA7" i="13"/>
  <c r="AA89" i="4" s="1"/>
  <c r="F37" i="10"/>
  <c r="H37" i="10" s="1"/>
  <c r="Y8" i="4"/>
  <c r="S81" i="4"/>
  <c r="S12" i="4"/>
  <c r="S10" i="4" s="1"/>
  <c r="S8" i="4" s="1"/>
  <c r="R30" i="14"/>
  <c r="E45" i="10"/>
  <c r="E73" i="10"/>
  <c r="E42" i="10"/>
  <c r="E65" i="10"/>
  <c r="E64" i="10"/>
  <c r="E69" i="10"/>
  <c r="E39" i="10"/>
  <c r="E72" i="10"/>
  <c r="E74" i="10"/>
  <c r="E71" i="10"/>
  <c r="D26" i="4"/>
  <c r="F72" i="10"/>
  <c r="H72" i="10" s="1"/>
  <c r="G33" i="4"/>
  <c r="N90" i="4"/>
  <c r="M8" i="4"/>
  <c r="I33" i="4"/>
  <c r="V7" i="13"/>
  <c r="V89" i="4" s="1"/>
  <c r="X10" i="4"/>
  <c r="X8" i="4" s="1"/>
  <c r="F58" i="10"/>
  <c r="H58" i="10" s="1"/>
  <c r="D46" i="4"/>
  <c r="E41" i="10"/>
  <c r="F59" i="10"/>
  <c r="H59" i="10" s="1"/>
  <c r="E68" i="10"/>
  <c r="M90" i="4"/>
  <c r="G11" i="13"/>
  <c r="G9" i="13" s="1"/>
  <c r="D12" i="13"/>
  <c r="D11" i="13" s="1"/>
  <c r="N81" i="4"/>
  <c r="N12" i="4"/>
  <c r="N10" i="4" s="1"/>
  <c r="N8" i="4" s="1"/>
  <c r="P7" i="13"/>
  <c r="P89" i="4" s="1"/>
  <c r="F11" i="3"/>
  <c r="G11" i="3"/>
  <c r="D35" i="4"/>
  <c r="F74" i="10"/>
  <c r="H74" i="10" s="1"/>
  <c r="K81" i="4"/>
  <c r="K12" i="4"/>
  <c r="K10" i="4" s="1"/>
  <c r="K8" i="4" s="1"/>
  <c r="BS31" i="8"/>
  <c r="AA31" i="8"/>
  <c r="AA76" i="8" s="1"/>
  <c r="G42" i="3"/>
  <c r="F42" i="3"/>
  <c r="F53" i="10"/>
  <c r="H53" i="10" s="1"/>
  <c r="I12" i="4"/>
  <c r="I10" i="4" s="1"/>
  <c r="I81" i="4"/>
  <c r="X90" i="4"/>
  <c r="AA33" i="4"/>
  <c r="AA90" i="4"/>
  <c r="F50" i="10"/>
  <c r="H50" i="10" s="1"/>
  <c r="F44" i="3"/>
  <c r="G44" i="3"/>
  <c r="F57" i="10"/>
  <c r="H57" i="10" s="1"/>
  <c r="W81" i="4"/>
  <c r="W12" i="4"/>
  <c r="W10" i="4" s="1"/>
  <c r="W8" i="4" s="1"/>
  <c r="F38" i="10"/>
  <c r="H38" i="10" s="1"/>
  <c r="O9" i="13"/>
  <c r="O7" i="13" s="1"/>
  <c r="O89" i="4" s="1"/>
  <c r="F31" i="10"/>
  <c r="H31" i="10" s="1"/>
  <c r="BT8" i="8"/>
  <c r="AA12" i="4"/>
  <c r="AA10" i="4" s="1"/>
  <c r="AA81" i="4"/>
  <c r="G31" i="3"/>
  <c r="F31" i="3"/>
  <c r="F15" i="10"/>
  <c r="H15" i="10" s="1"/>
  <c r="D44" i="4"/>
  <c r="E48" i="4" s="1"/>
  <c r="G49" i="10" s="1"/>
  <c r="F41" i="10"/>
  <c r="H41" i="10" s="1"/>
  <c r="F43" i="10"/>
  <c r="H43" i="10" s="1"/>
  <c r="O90" i="4"/>
  <c r="O33" i="4"/>
  <c r="F16" i="10"/>
  <c r="H16" i="10" s="1"/>
  <c r="Q90" i="4"/>
  <c r="Q33" i="4"/>
  <c r="Q8" i="4" s="1"/>
  <c r="R10" i="4"/>
  <c r="R8" i="4" s="1"/>
  <c r="N9" i="13"/>
  <c r="N7" i="13" s="1"/>
  <c r="N89" i="4" s="1"/>
  <c r="P12" i="4"/>
  <c r="P10" i="4" s="1"/>
  <c r="P8" i="4" s="1"/>
  <c r="P81" i="4"/>
  <c r="Z7" i="13"/>
  <c r="Z89" i="4" s="1"/>
  <c r="L81" i="4"/>
  <c r="L12" i="4"/>
  <c r="L10" i="4" s="1"/>
  <c r="L8" i="4" s="1"/>
  <c r="D9" i="1"/>
  <c r="E10" i="3"/>
  <c r="D13" i="10"/>
  <c r="E13" i="1"/>
  <c r="E14" i="1"/>
  <c r="F40" i="10"/>
  <c r="H40" i="10" s="1"/>
  <c r="F49" i="10"/>
  <c r="H49" i="10" s="1"/>
  <c r="X7" i="13"/>
  <c r="X89" i="4" s="1"/>
  <c r="E56" i="10"/>
  <c r="E48" i="10"/>
  <c r="E60" i="10"/>
  <c r="E61" i="10"/>
  <c r="E59" i="10"/>
  <c r="E36" i="10"/>
  <c r="J12" i="4"/>
  <c r="J10" i="4" s="1"/>
  <c r="J8" i="4" s="1"/>
  <c r="J81" i="4"/>
  <c r="F14" i="10" l="1"/>
  <c r="H14" i="10" s="1"/>
  <c r="Z8" i="4"/>
  <c r="AA8" i="4"/>
  <c r="I8" i="4"/>
  <c r="D90" i="4"/>
  <c r="D81" i="4"/>
  <c r="N41" i="14"/>
  <c r="O52" i="14" s="1"/>
  <c r="F27" i="10"/>
  <c r="H27" i="10" s="1"/>
  <c r="O8" i="4"/>
  <c r="J9" i="14"/>
  <c r="K10" i="14" s="1"/>
  <c r="E15" i="10"/>
  <c r="E16" i="10"/>
  <c r="D33" i="4"/>
  <c r="E44" i="4" s="1"/>
  <c r="G45" i="10" s="1"/>
  <c r="F45" i="10"/>
  <c r="H45" i="10" s="1"/>
  <c r="E59" i="4"/>
  <c r="G60" i="10" s="1"/>
  <c r="E60" i="4"/>
  <c r="G61" i="10" s="1"/>
  <c r="E47" i="4"/>
  <c r="G48" i="10" s="1"/>
  <c r="E49" i="4"/>
  <c r="G50" i="10" s="1"/>
  <c r="E52" i="4"/>
  <c r="G53" i="10" s="1"/>
  <c r="E46" i="4"/>
  <c r="G47" i="10" s="1"/>
  <c r="F47" i="10"/>
  <c r="H47" i="10" s="1"/>
  <c r="S36" i="14"/>
  <c r="R6" i="14"/>
  <c r="S30" i="14" s="1"/>
  <c r="S34" i="14"/>
  <c r="S35" i="14"/>
  <c r="E14" i="10"/>
  <c r="BS7" i="8"/>
  <c r="BT7" i="8" s="1"/>
  <c r="F10" i="3"/>
  <c r="G10" i="3"/>
  <c r="BV8" i="8"/>
  <c r="BU8" i="8"/>
  <c r="F36" i="10"/>
  <c r="H36" i="10" s="1"/>
  <c r="E50" i="4"/>
  <c r="G51" i="10" s="1"/>
  <c r="G32" i="13"/>
  <c r="G7" i="13" s="1"/>
  <c r="G89" i="4" s="1"/>
  <c r="D89" i="4" s="1"/>
  <c r="D43" i="13"/>
  <c r="E53" i="4"/>
  <c r="G54" i="10" s="1"/>
  <c r="F19" i="10"/>
  <c r="H19" i="10" s="1"/>
  <c r="E13" i="4"/>
  <c r="G14" i="10" s="1"/>
  <c r="D10" i="4"/>
  <c r="E26" i="4" s="1"/>
  <c r="G27" i="10" s="1"/>
  <c r="F13" i="10"/>
  <c r="H13" i="10" s="1"/>
  <c r="E11" i="1"/>
  <c r="E8" i="3"/>
  <c r="D11" i="10"/>
  <c r="D7" i="1"/>
  <c r="E31" i="1"/>
  <c r="E15" i="1"/>
  <c r="E16" i="1"/>
  <c r="E17" i="1"/>
  <c r="E29" i="1"/>
  <c r="E25" i="1"/>
  <c r="E21" i="1"/>
  <c r="M26" i="14"/>
  <c r="E12" i="13"/>
  <c r="D9" i="13"/>
  <c r="F23" i="10"/>
  <c r="H23" i="10" s="1"/>
  <c r="E22" i="4"/>
  <c r="G23" i="10" s="1"/>
  <c r="G8" i="4"/>
  <c r="E51" i="4"/>
  <c r="G52" i="10" s="1"/>
  <c r="E61" i="4"/>
  <c r="G62" i="10" s="1"/>
  <c r="E35" i="4" l="1"/>
  <c r="G36" i="10" s="1"/>
  <c r="E12" i="4"/>
  <c r="G13" i="10" s="1"/>
  <c r="E17" i="10"/>
  <c r="E33" i="10"/>
  <c r="E27" i="10"/>
  <c r="E19" i="10"/>
  <c r="E31" i="10"/>
  <c r="E18" i="10"/>
  <c r="E23" i="10"/>
  <c r="E51" i="13"/>
  <c r="E46" i="13"/>
  <c r="E58" i="13"/>
  <c r="E59" i="13"/>
  <c r="E50" i="13"/>
  <c r="D32" i="13"/>
  <c r="D7" i="13" s="1"/>
  <c r="E9" i="13" s="1"/>
  <c r="E47" i="13"/>
  <c r="E60" i="13"/>
  <c r="E48" i="13"/>
  <c r="E52" i="13"/>
  <c r="E49" i="13"/>
  <c r="L7" i="14"/>
  <c r="M15" i="14" s="1"/>
  <c r="M18" i="14"/>
  <c r="M17" i="14"/>
  <c r="M25" i="14"/>
  <c r="E13" i="10"/>
  <c r="AB30" i="14"/>
  <c r="AC41" i="14" s="1"/>
  <c r="E11" i="13"/>
  <c r="E17" i="13"/>
  <c r="E21" i="13"/>
  <c r="E25" i="13"/>
  <c r="E29" i="13"/>
  <c r="E31" i="13"/>
  <c r="E30" i="13"/>
  <c r="E15" i="13"/>
  <c r="F8" i="3"/>
  <c r="G8" i="3"/>
  <c r="E16" i="13"/>
  <c r="M16" i="14"/>
  <c r="E18" i="4"/>
  <c r="G19" i="10" s="1"/>
  <c r="J7" i="14"/>
  <c r="K9" i="14" s="1"/>
  <c r="E9" i="1"/>
  <c r="E7" i="3"/>
  <c r="D9" i="10"/>
  <c r="E73" i="1"/>
  <c r="E24" i="1"/>
  <c r="E75" i="1"/>
  <c r="E23" i="1"/>
  <c r="E74" i="1"/>
  <c r="E30" i="1"/>
  <c r="E22" i="1"/>
  <c r="E32" i="1"/>
  <c r="D8" i="4"/>
  <c r="E33" i="4" s="1"/>
  <c r="G34" i="10" s="1"/>
  <c r="F11" i="10"/>
  <c r="H11" i="10" s="1"/>
  <c r="E32" i="4"/>
  <c r="G33" i="10" s="1"/>
  <c r="E16" i="4"/>
  <c r="G17" i="10" s="1"/>
  <c r="E30" i="4"/>
  <c r="G31" i="10" s="1"/>
  <c r="E31" i="4"/>
  <c r="G32" i="10" s="1"/>
  <c r="E17" i="4"/>
  <c r="G18" i="10" s="1"/>
  <c r="E45" i="13"/>
  <c r="F34" i="10"/>
  <c r="H34" i="10" s="1"/>
  <c r="E74" i="4"/>
  <c r="G75" i="10" s="1"/>
  <c r="E38" i="4"/>
  <c r="G39" i="10" s="1"/>
  <c r="E63" i="4"/>
  <c r="G64" i="10" s="1"/>
  <c r="E72" i="4"/>
  <c r="G73" i="10" s="1"/>
  <c r="E69" i="4"/>
  <c r="G70" i="10" s="1"/>
  <c r="E62" i="4"/>
  <c r="G63" i="10" s="1"/>
  <c r="E64" i="4"/>
  <c r="G65" i="10" s="1"/>
  <c r="E68" i="4"/>
  <c r="G69" i="10" s="1"/>
  <c r="E36" i="4"/>
  <c r="G37" i="10" s="1"/>
  <c r="E66" i="4"/>
  <c r="G67" i="10" s="1"/>
  <c r="E70" i="4"/>
  <c r="G71" i="10" s="1"/>
  <c r="E67" i="4"/>
  <c r="G68" i="10" s="1"/>
  <c r="E71" i="4"/>
  <c r="G72" i="10" s="1"/>
  <c r="E57" i="4"/>
  <c r="G58" i="10" s="1"/>
  <c r="E73" i="4"/>
  <c r="G74" i="10" s="1"/>
  <c r="E56" i="4"/>
  <c r="G57" i="10" s="1"/>
  <c r="E43" i="4"/>
  <c r="G44" i="10" s="1"/>
  <c r="E41" i="4"/>
  <c r="G42" i="10" s="1"/>
  <c r="E75" i="4"/>
  <c r="G76" i="10" s="1"/>
  <c r="E37" i="4"/>
  <c r="G38" i="10" s="1"/>
  <c r="E40" i="4"/>
  <c r="G41" i="10" s="1"/>
  <c r="E55" i="4"/>
  <c r="G56" i="10" s="1"/>
  <c r="E65" i="4"/>
  <c r="G66" i="10" s="1"/>
  <c r="E58" i="4"/>
  <c r="G59" i="10" s="1"/>
  <c r="E42" i="4"/>
  <c r="G43" i="10" s="1"/>
  <c r="E39" i="4"/>
  <c r="G40" i="10" s="1"/>
  <c r="M24" i="14"/>
  <c r="N30" i="14"/>
  <c r="O41" i="14" s="1"/>
  <c r="N6" i="14" l="1"/>
  <c r="O7" i="14" s="1"/>
  <c r="E75" i="10"/>
  <c r="E77" i="10"/>
  <c r="E76" i="10"/>
  <c r="E32" i="10"/>
  <c r="E25" i="10"/>
  <c r="E26" i="10"/>
  <c r="E24" i="10"/>
  <c r="E34" i="10"/>
  <c r="E75" i="13"/>
  <c r="E14" i="13"/>
  <c r="E13" i="13"/>
  <c r="AB6" i="14"/>
  <c r="AC64" i="14"/>
  <c r="AC60" i="14"/>
  <c r="AC65" i="14"/>
  <c r="AC61" i="14"/>
  <c r="AC38" i="14"/>
  <c r="AC67" i="14"/>
  <c r="AC62" i="14"/>
  <c r="F7" i="3"/>
  <c r="G7" i="3"/>
  <c r="E43" i="13"/>
  <c r="E70" i="13"/>
  <c r="E32" i="13"/>
  <c r="E68" i="13"/>
  <c r="E71" i="13"/>
  <c r="E39" i="13"/>
  <c r="E57" i="13"/>
  <c r="E40" i="13"/>
  <c r="E62" i="13"/>
  <c r="E63" i="13"/>
  <c r="E65" i="13"/>
  <c r="E54" i="13"/>
  <c r="E36" i="13"/>
  <c r="E69" i="13"/>
  <c r="E64" i="13"/>
  <c r="E42" i="13"/>
  <c r="E55" i="13"/>
  <c r="E61" i="13"/>
  <c r="E37" i="13"/>
  <c r="E56" i="13"/>
  <c r="E74" i="13"/>
  <c r="E34" i="13"/>
  <c r="E35" i="13"/>
  <c r="E67" i="13"/>
  <c r="E41" i="13"/>
  <c r="E38" i="13"/>
  <c r="E72" i="13"/>
  <c r="E73" i="13"/>
  <c r="E66" i="13"/>
  <c r="J6" i="14"/>
  <c r="K14" i="14"/>
  <c r="M23" i="14"/>
  <c r="L6" i="14"/>
  <c r="M7" i="14" s="1"/>
  <c r="E11" i="10"/>
  <c r="E10" i="4"/>
  <c r="G11" i="10" s="1"/>
  <c r="E88" i="4"/>
  <c r="F9" i="10"/>
  <c r="E78" i="4"/>
  <c r="E79" i="4"/>
  <c r="E86" i="4"/>
  <c r="E84" i="4"/>
  <c r="E85" i="4"/>
  <c r="E14" i="4"/>
  <c r="G15" i="10" s="1"/>
  <c r="E76" i="4"/>
  <c r="G77" i="10" s="1"/>
  <c r="E87" i="4"/>
  <c r="E83" i="4"/>
  <c r="E15" i="4"/>
  <c r="G16" i="10" s="1"/>
  <c r="E90" i="4"/>
  <c r="E82" i="4"/>
  <c r="E81" i="4"/>
  <c r="E80" i="4"/>
  <c r="E89" i="4"/>
  <c r="O30" i="14" l="1"/>
</calcChain>
</file>

<file path=xl/sharedStrings.xml><?xml version="1.0" encoding="utf-8"?>
<sst xmlns="http://schemas.openxmlformats.org/spreadsheetml/2006/main" count="2682" uniqueCount="438">
  <si>
    <t>Biểu 01/CH</t>
  </si>
  <si>
    <t>Đơn vị tính: ha</t>
  </si>
  <si>
    <t>STT</t>
  </si>
  <si>
    <t>Mã</t>
  </si>
  <si>
    <t>Tổng diện tích (ha)</t>
  </si>
  <si>
    <t>Cơ Cấu (%)</t>
  </si>
  <si>
    <t>Diện tích phân theo đơn vị hành chính</t>
  </si>
  <si>
    <t>(4)=(5)+...+(12)</t>
  </si>
  <si>
    <t>Tổng diện tích tự nhiên</t>
  </si>
  <si>
    <t>1</t>
  </si>
  <si>
    <t>Đất nông nghiệp</t>
  </si>
  <si>
    <t>NNP</t>
  </si>
  <si>
    <t>1.1</t>
  </si>
  <si>
    <t>Đất trồng lúa</t>
  </si>
  <si>
    <t>LUA</t>
  </si>
  <si>
    <t>Trong đó: Đất chuyên trồng lúa nước</t>
  </si>
  <si>
    <t>LUC</t>
  </si>
  <si>
    <t>Đất trồng lúa còn lại</t>
  </si>
  <si>
    <t>LUK</t>
  </si>
  <si>
    <t>Đất trồng lúa nương</t>
  </si>
  <si>
    <t>LUN</t>
  </si>
  <si>
    <t>1.2</t>
  </si>
  <si>
    <t>Đất trồng cây hàng năm khác</t>
  </si>
  <si>
    <t>HNK</t>
  </si>
  <si>
    <t>1.3</t>
  </si>
  <si>
    <t>Đất trồng cây lâu năm</t>
  </si>
  <si>
    <t>CLN</t>
  </si>
  <si>
    <t>1.4</t>
  </si>
  <si>
    <t>Đất rừng phòng hộ</t>
  </si>
  <si>
    <t>RPH</t>
  </si>
  <si>
    <t>Đất có rừng phòng hộ là rừng tự nhiên</t>
  </si>
  <si>
    <t>RPN</t>
  </si>
  <si>
    <t>Đất có rừng phòng hộ là rừng trồng</t>
  </si>
  <si>
    <t>RPT</t>
  </si>
  <si>
    <t>Đất đang được sử dụng để phát triển rừng phòng hộ</t>
  </si>
  <si>
    <t>RPM</t>
  </si>
  <si>
    <t>1.5</t>
  </si>
  <si>
    <t>Đất rừng đặc dụng</t>
  </si>
  <si>
    <t>RDD</t>
  </si>
  <si>
    <t>Đất có rừng đặc dụng là rừng tự nhiên</t>
  </si>
  <si>
    <t>RDN</t>
  </si>
  <si>
    <t>Đất có rừng đặc dụng là rừng trồng</t>
  </si>
  <si>
    <t>RDT</t>
  </si>
  <si>
    <t>Đất đang được sử dụng để phát triển rừng đặc dụng</t>
  </si>
  <si>
    <t>RDM</t>
  </si>
  <si>
    <t>1.6</t>
  </si>
  <si>
    <t>Đất rừng sản xuất</t>
  </si>
  <si>
    <t>RSX</t>
  </si>
  <si>
    <t>Trong đó: đất có rừng sản xuất là rừng tự nhiên</t>
  </si>
  <si>
    <t>RSN</t>
  </si>
  <si>
    <t>Đất có rừng sản xuất là rừng trồng</t>
  </si>
  <si>
    <t>RST</t>
  </si>
  <si>
    <t>Đất đang được sử dụng để phát triển rừng sản xuất</t>
  </si>
  <si>
    <t>RSM</t>
  </si>
  <si>
    <t>1.7</t>
  </si>
  <si>
    <t>Đất nuôi trồng thuỷ sản</t>
  </si>
  <si>
    <t>NTS</t>
  </si>
  <si>
    <t>1.8</t>
  </si>
  <si>
    <t>Đất làm muối</t>
  </si>
  <si>
    <t>LMU</t>
  </si>
  <si>
    <t>1.9</t>
  </si>
  <si>
    <t>Đất nông nghiệp khác</t>
  </si>
  <si>
    <t>NKH</t>
  </si>
  <si>
    <t>2</t>
  </si>
  <si>
    <t>Đất phi nông nghiệp</t>
  </si>
  <si>
    <t>PNN</t>
  </si>
  <si>
    <t>Trong đó:</t>
  </si>
  <si>
    <t>2.1</t>
  </si>
  <si>
    <t>Đất quốc phòng</t>
  </si>
  <si>
    <t>CQP</t>
  </si>
  <si>
    <t>2.2</t>
  </si>
  <si>
    <t>Đất an ninh</t>
  </si>
  <si>
    <t>CAN</t>
  </si>
  <si>
    <t>2.3</t>
  </si>
  <si>
    <t>Đất khu công nghiệp</t>
  </si>
  <si>
    <t>SKK</t>
  </si>
  <si>
    <t>2.4</t>
  </si>
  <si>
    <t>Đất khu chế xuất</t>
  </si>
  <si>
    <t>SKT</t>
  </si>
  <si>
    <t>Đất cụm công nghiệp</t>
  </si>
  <si>
    <t>SKN</t>
  </si>
  <si>
    <t>2.5</t>
  </si>
  <si>
    <t>Đất thương mại, dịch vụ</t>
  </si>
  <si>
    <t>TMD</t>
  </si>
  <si>
    <t>2.6</t>
  </si>
  <si>
    <t>Đất cơ sở sản xuất phi nông nghiệp</t>
  </si>
  <si>
    <t>SKC</t>
  </si>
  <si>
    <t>2.7</t>
  </si>
  <si>
    <t>Đất sử dụng cho hoạt động khoáng sản</t>
  </si>
  <si>
    <t>SKS</t>
  </si>
  <si>
    <t>2.8</t>
  </si>
  <si>
    <t>Đất sản xuất vật liệu xây dựng, làm đồ gốm</t>
  </si>
  <si>
    <t>SKX</t>
  </si>
  <si>
    <t>2.9</t>
  </si>
  <si>
    <t>Đất phát triển hạ tầng cấp quốc gia, cấp tỉnh, cấp huyện, cấp xã</t>
  </si>
  <si>
    <t>DHT</t>
  </si>
  <si>
    <t xml:space="preserve"> -</t>
  </si>
  <si>
    <t>Đất giao thông</t>
  </si>
  <si>
    <t>DGT</t>
  </si>
  <si>
    <t>Đất thủy lợi</t>
  </si>
  <si>
    <t>DTL</t>
  </si>
  <si>
    <t>Đất xây dựng cơ sở văn hóa</t>
  </si>
  <si>
    <t>DVH</t>
  </si>
  <si>
    <t>Đất xây dựng cơ sở y tế</t>
  </si>
  <si>
    <t>DYT</t>
  </si>
  <si>
    <t>Đất xây dựng cơ sở giáo dục-đào tạo</t>
  </si>
  <si>
    <t>DGD</t>
  </si>
  <si>
    <t>Đất xây dựng cơ sở thể dục - thể thao</t>
  </si>
  <si>
    <t>DTT</t>
  </si>
  <si>
    <t>Đất công trình năng lượng</t>
  </si>
  <si>
    <t>DNL</t>
  </si>
  <si>
    <t>Đất công trình bưu chính viễn thông</t>
  </si>
  <si>
    <t>DBV</t>
  </si>
  <si>
    <t>Đất xây dựng kho dự trữ quốc gia</t>
  </si>
  <si>
    <t>DKG</t>
  </si>
  <si>
    <t>Đất có di tích, lịch sử - văn hóa</t>
  </si>
  <si>
    <t>DDT</t>
  </si>
  <si>
    <t>Đất bãi thải, xử lý chất thải</t>
  </si>
  <si>
    <t>DRA</t>
  </si>
  <si>
    <t>Đất cơ sở tôn giáo</t>
  </si>
  <si>
    <t>TON</t>
  </si>
  <si>
    <t>Đất nghĩa trang, nghĩa địa, nhà tang lễ, nhà hỏa táng</t>
  </si>
  <si>
    <t>NTD</t>
  </si>
  <si>
    <t>Đất xây dựng cơ sở khoa học công nghệ</t>
  </si>
  <si>
    <t>DKH</t>
  </si>
  <si>
    <t>Đất xây dựng cơ sở dịch vụ xã hội</t>
  </si>
  <si>
    <t>DXH</t>
  </si>
  <si>
    <t>Đất chợ</t>
  </si>
  <si>
    <t>DCH</t>
  </si>
  <si>
    <t>2.10</t>
  </si>
  <si>
    <t>Đất danh lam, thắng cảnh</t>
  </si>
  <si>
    <t>DDL</t>
  </si>
  <si>
    <t>2.11</t>
  </si>
  <si>
    <t>Đất sinh hoạt cộng đồng</t>
  </si>
  <si>
    <t>DSH</t>
  </si>
  <si>
    <t>2.12</t>
  </si>
  <si>
    <t>Đất khu vui chơi, giải trí công cộng</t>
  </si>
  <si>
    <t>DKV</t>
  </si>
  <si>
    <t>2.13</t>
  </si>
  <si>
    <t>Đất ở tại nông thôn</t>
  </si>
  <si>
    <t>ONT</t>
  </si>
  <si>
    <t>2.14</t>
  </si>
  <si>
    <t>Đất ở tại đô thị</t>
  </si>
  <si>
    <t>ODT</t>
  </si>
  <si>
    <t>2.15</t>
  </si>
  <si>
    <t>Đất xây dựng trụ sở cơ quan</t>
  </si>
  <si>
    <t>TSC</t>
  </si>
  <si>
    <t>2.16</t>
  </si>
  <si>
    <t>Đất xây dựng trụ sở của tổ chức sự nghiệp</t>
  </si>
  <si>
    <t>DTS</t>
  </si>
  <si>
    <t>2.17</t>
  </si>
  <si>
    <t>Đất xây dựng cơ sở ngoại giao</t>
  </si>
  <si>
    <t>2.18</t>
  </si>
  <si>
    <t>Đất tín ngưỡng</t>
  </si>
  <si>
    <t>TIN</t>
  </si>
  <si>
    <t>2.19</t>
  </si>
  <si>
    <t>Đất sông, ngòi, kênh, rạch, suối</t>
  </si>
  <si>
    <t>SON</t>
  </si>
  <si>
    <t>2.20</t>
  </si>
  <si>
    <t>Đất có mặt nước chuyên dùng</t>
  </si>
  <si>
    <t>MNC</t>
  </si>
  <si>
    <t>2.21</t>
  </si>
  <si>
    <t>Đất phi nông nghiệp khác</t>
  </si>
  <si>
    <t>PNK</t>
  </si>
  <si>
    <t>2.22</t>
  </si>
  <si>
    <t>Đất xây dựng công trình sự nghiệp khác</t>
  </si>
  <si>
    <t>DSK</t>
  </si>
  <si>
    <t>2.23</t>
  </si>
  <si>
    <t>Đất công trình công cộng khác</t>
  </si>
  <si>
    <t>DCK</t>
  </si>
  <si>
    <t>Đất chưa sử dụng</t>
  </si>
  <si>
    <t>CSD</t>
  </si>
  <si>
    <t>DNG</t>
  </si>
  <si>
    <t>DANH MỤC BIỂU VÀ PHỤ BIỂU</t>
  </si>
  <si>
    <t>Ký hiệu</t>
  </si>
  <si>
    <t>Tên biểu và phụ biểu</t>
  </si>
  <si>
    <t>Biểu 02/CH</t>
  </si>
  <si>
    <t>Biểu 06/CH</t>
  </si>
  <si>
    <t>Biểu 07/CH</t>
  </si>
  <si>
    <t>Biểu 08/CH</t>
  </si>
  <si>
    <t>Biểu 09/CH</t>
  </si>
  <si>
    <t>Biểu 10/CH</t>
  </si>
  <si>
    <t>Biểu 11/CH</t>
  </si>
  <si>
    <t>Biểu 13/CH</t>
  </si>
  <si>
    <t>Phụ biểu 01</t>
  </si>
  <si>
    <t>Phụ biểu 02</t>
  </si>
  <si>
    <t>Phụ biểu 03</t>
  </si>
  <si>
    <t>Chỉ tiêu sử dụng đất</t>
  </si>
  <si>
    <t xml:space="preserve">Diện tích (ha) </t>
  </si>
  <si>
    <t>So sánh</t>
  </si>
  <si>
    <t>Tăng (+), giảm (-) (ha)</t>
  </si>
  <si>
    <t>Tỷ lệ (%)</t>
  </si>
  <si>
    <t>(1)</t>
  </si>
  <si>
    <t>(6)=(5)-(4)</t>
  </si>
  <si>
    <t>Trong đó: Đất có rừng sản xuất là rừng tự nhiên</t>
  </si>
  <si>
    <t>Đất xây dựng cơ sở giáo dục - đào tạo</t>
  </si>
  <si>
    <t>Đất làm nghĩa trang, nghĩa địa, nhà tang lễ, nhà hỏa táng</t>
  </si>
  <si>
    <t>Kết quả thực hiện năm 2021</t>
  </si>
  <si>
    <t>Diện tích kế hoạch được duyệt năm 2021 (ha)</t>
  </si>
  <si>
    <t>Trong đó</t>
  </si>
  <si>
    <t>Ghi chú: Đối với những loại đất biến động giảm trong kế hoạch sử dụng đất năm 2021 theo phương án đã được phê duyệt thì phần đánh giá tỷ lệ thực hiện được tính bằng diện tích theo quy hoạch được duyệt/diên tích hiện trạng 2021*100% để phản ánh thực tế tăng giảm từng loại đất như: đất trồng lúa, đất trồng cây hàng năm khác, đất trồng cây lâu năm, đất rừng phòng hộ, đất rừng đặc dụng, đất rừng sản xuất, đất nuôi trồng thủy sản, đất ở nông thôn, đất sông suối, đất mặt nước chuyên dùng, đất chưa sử dụng.</t>
  </si>
  <si>
    <t>Tổng số</t>
  </si>
  <si>
    <t>Cơ cấu (%)</t>
  </si>
  <si>
    <t>(3)</t>
  </si>
  <si>
    <t>I</t>
  </si>
  <si>
    <t>Loại đất</t>
  </si>
  <si>
    <t xml:space="preserve">Trong đó: Đất chuyên trồng lúa nước </t>
  </si>
  <si>
    <t>II</t>
  </si>
  <si>
    <t>Khu chức năng</t>
  </si>
  <si>
    <t>KCN</t>
  </si>
  <si>
    <t>Đất khu kinh tế</t>
  </si>
  <si>
    <t>KKT</t>
  </si>
  <si>
    <t>Đất đô thị</t>
  </si>
  <si>
    <t>KDT</t>
  </si>
  <si>
    <t>Khu vực sản xuất nông nghiệp (khu vực chuyên trồng lúa nước, khu vực chuyên trồng cây công nghiệp lâu năm</t>
  </si>
  <si>
    <t>KNN</t>
  </si>
  <si>
    <t>Khu vực lâm nghiệp (khu vực rừng phòng hộ, rừng đặc dụng, rừng sản xuất)</t>
  </si>
  <si>
    <t>KLN</t>
  </si>
  <si>
    <t>Khu du lịch</t>
  </si>
  <si>
    <t>KDL</t>
  </si>
  <si>
    <t>Khu bảo tồn thiên nhiên và đa dạng sinh học</t>
  </si>
  <si>
    <t>KBT</t>
  </si>
  <si>
    <t>Khu vực phát triển công nghiệp (khu công nghiệp, cụm công nghiệp)</t>
  </si>
  <si>
    <t>KPC</t>
  </si>
  <si>
    <t>Khu đô thị (trong đó có khu đô thị mới)</t>
  </si>
  <si>
    <t>DTC</t>
  </si>
  <si>
    <t>Khu thương mại - dịch vụ</t>
  </si>
  <si>
    <t>KTM</t>
  </si>
  <si>
    <t>Khu đô thị - thương mại - dịch vụ</t>
  </si>
  <si>
    <t>KDV</t>
  </si>
  <si>
    <t>Khu dân cư nông thôn</t>
  </si>
  <si>
    <t>DNT</t>
  </si>
  <si>
    <t>Khu ở, làng nghề, sản xuất phi nông nghiệp nông thôn</t>
  </si>
  <si>
    <t>KON</t>
  </si>
  <si>
    <t>Ghi chú: Khu chức năng không tổng hợp khi tính tổng diện tích tự nhiên</t>
  </si>
  <si>
    <t>(4)</t>
  </si>
  <si>
    <t xml:space="preserve">Đất nông nghiệp chuyển sang phi nông nghiệp </t>
  </si>
  <si>
    <t>NNP/PNN</t>
  </si>
  <si>
    <t>LUA/PNN</t>
  </si>
  <si>
    <t>LUC/PNN</t>
  </si>
  <si>
    <t>HNK/PNN</t>
  </si>
  <si>
    <t>CLN/PNN</t>
  </si>
  <si>
    <t>RPH/PNN</t>
  </si>
  <si>
    <t>RDD/PNN</t>
  </si>
  <si>
    <t>RSX/PNN</t>
  </si>
  <si>
    <t>Trong đó: Đất rừng sản xuất là rừng tự nhiên</t>
  </si>
  <si>
    <t>RSN/PNN</t>
  </si>
  <si>
    <t>NTS/PNN</t>
  </si>
  <si>
    <t>LMU/PNN</t>
  </si>
  <si>
    <t>NKH/PNN</t>
  </si>
  <si>
    <t xml:space="preserve">Chuyển đổi cơ cấu sử dụng đất trong nội bộ đất nông nghiệp </t>
  </si>
  <si>
    <t>Đất trồng lúa nước chuyển sang đất trồng cây lâu năm</t>
  </si>
  <si>
    <t>LUA/CLN</t>
  </si>
  <si>
    <t>Đất chuyên trồng lúa nước chuyển sang đất lâm nghiệp</t>
  </si>
  <si>
    <t>LUA/LNP</t>
  </si>
  <si>
    <t>Đất trồng lúa nước chuyển sang đất nuôi trồng thuỷ sản</t>
  </si>
  <si>
    <t>LUA/NTS</t>
  </si>
  <si>
    <t>Đất trồng lúa nước chuyển sang đất làm muối</t>
  </si>
  <si>
    <t>LUA/LMU</t>
  </si>
  <si>
    <t>Đất trồng cây hàng năm chuyển sang đất nuôi trồng thủy sản</t>
  </si>
  <si>
    <t>HNK/NTS</t>
  </si>
  <si>
    <t>Đất trồng cây hàng năm chuyển sang đất làm muối</t>
  </si>
  <si>
    <t>HNK/LMU</t>
  </si>
  <si>
    <t>Đất rừng phòng hộ chuyển sang đất nông nghiệp không phải là rừng</t>
  </si>
  <si>
    <r>
      <t>RPH/NKR</t>
    </r>
    <r>
      <rPr>
        <vertAlign val="superscript"/>
        <sz val="11"/>
        <color theme="1"/>
        <rFont val="Times New Roman"/>
        <family val="1"/>
      </rPr>
      <t>(a)</t>
    </r>
  </si>
  <si>
    <t>Đất rừng đặc dụng chuyển sang đất nông nghiệp không phải là rừng</t>
  </si>
  <si>
    <r>
      <t>RDD/NKR</t>
    </r>
    <r>
      <rPr>
        <vertAlign val="superscript"/>
        <sz val="11"/>
        <color theme="1"/>
        <rFont val="Times New Roman"/>
        <family val="1"/>
      </rPr>
      <t>(a)</t>
    </r>
  </si>
  <si>
    <t>Đất rừng sản xuất chuyển sang đất nông nghiệp không phải là rừng</t>
  </si>
  <si>
    <r>
      <t>RSX/NKR</t>
    </r>
    <r>
      <rPr>
        <vertAlign val="superscript"/>
        <sz val="11"/>
        <color theme="1"/>
        <rFont val="Times New Roman"/>
        <family val="1"/>
      </rPr>
      <t>(a)</t>
    </r>
  </si>
  <si>
    <r>
      <t>RSN/NKR</t>
    </r>
    <r>
      <rPr>
        <i/>
        <vertAlign val="superscript"/>
        <sz val="11"/>
        <color theme="1"/>
        <rFont val="Times New Roman"/>
        <family val="1"/>
      </rPr>
      <t>(a)</t>
    </r>
  </si>
  <si>
    <t>Đất phi nông nghiệp không phải là đất ở chuyển sang đất ở</t>
  </si>
  <si>
    <t>PKO/OTC</t>
  </si>
  <si>
    <t>Ghi chú:(a) gồm đất sản xuất nông nghiệp, đất nuôi trồng thủy sản, đất làm muối và đất nông nghiệp khác. PKO là đất phi nông nghiệp không phải là đất ở</t>
  </si>
  <si>
    <t>Tổng diện tích</t>
  </si>
  <si>
    <t>(5)</t>
  </si>
  <si>
    <t>(6)</t>
  </si>
  <si>
    <t>(7)</t>
  </si>
  <si>
    <t>(8)</t>
  </si>
  <si>
    <t>(9)</t>
  </si>
  <si>
    <t>(10)</t>
  </si>
  <si>
    <t>(11)</t>
  </si>
  <si>
    <t>(12)</t>
  </si>
  <si>
    <t>Tổng diện tích cần thu hồi</t>
  </si>
  <si>
    <t xml:space="preserve"> - </t>
  </si>
  <si>
    <t xml:space="preserve">Đất trồng lúa. </t>
  </si>
  <si>
    <t>2.27</t>
  </si>
  <si>
    <t>2.28</t>
  </si>
  <si>
    <t>Diện tích đầu kỳ năm 2021</t>
  </si>
  <si>
    <t>Chu chuyển loại đất đai đến năm 2030</t>
  </si>
  <si>
    <t>Cộng giảm</t>
  </si>
  <si>
    <t>Biến động tăng (+)
giảm (-)</t>
  </si>
  <si>
    <t>Diện tích cuối kỳ năm 2022</t>
  </si>
  <si>
    <t xml:space="preserve">DNG </t>
  </si>
  <si>
    <t>TỔNG DIỆN TÍCH ĐẤT TỰ NHIÊN</t>
  </si>
  <si>
    <t>1.1.1</t>
  </si>
  <si>
    <t>1.1.2</t>
  </si>
  <si>
    <t>Đất trồng lúa nước còn lại</t>
  </si>
  <si>
    <t>1.1.3</t>
  </si>
  <si>
    <t>Đất phát triển hạ tầng cấp quốc gia, cấp tỉnh</t>
  </si>
  <si>
    <t>Đất làm nghĩa trang, nhà tang lễ, nhà hỏa táng</t>
  </si>
  <si>
    <t>Đất xây dựng cơ sở khoa học và công nghệ</t>
  </si>
  <si>
    <t>Cộng tăng</t>
  </si>
  <si>
    <t>TT Thất Khê</t>
  </si>
  <si>
    <t>Xã Đại Đồng</t>
  </si>
  <si>
    <t>Xã Cao Minh</t>
  </si>
  <si>
    <t>Xã Chi Lăng</t>
  </si>
  <si>
    <t>Xã Chí Minh</t>
  </si>
  <si>
    <t>Xã Đào Viên</t>
  </si>
  <si>
    <t>Xã Đề Thám</t>
  </si>
  <si>
    <t>Xã Đội Cấn</t>
  </si>
  <si>
    <t>Xã Hùng Sơn</t>
  </si>
  <si>
    <t>Xã Hùng Việt</t>
  </si>
  <si>
    <t>Xã Kim Đồng</t>
  </si>
  <si>
    <t>Xã Kháng Chiến</t>
  </si>
  <si>
    <t>Xã Khánh Long</t>
  </si>
  <si>
    <t>Xã Quốc Khánh</t>
  </si>
  <si>
    <t>Xã Quốc Việt</t>
  </si>
  <si>
    <t>Xã Tân Minh</t>
  </si>
  <si>
    <t>Xã Tân Tiến</t>
  </si>
  <si>
    <t>Xã Tân Yên</t>
  </si>
  <si>
    <t>Xã Tri Phương</t>
  </si>
  <si>
    <t>Xã Trung Thành</t>
  </si>
  <si>
    <t>Xã Vĩnh Tiến</t>
  </si>
  <si>
    <t>Xã Đoàn Kết</t>
  </si>
  <si>
    <t>TTT</t>
  </si>
  <si>
    <t>KẾ HOẠCH SỬ DỤNG ĐẤT NĂM 2022 HUYỆN TRÀNG ĐỊNH</t>
  </si>
  <si>
    <t>KẾT QUẢ THỰC HIỆN KẾ HOẠCH SỬ DỤNG ĐẤT NĂM TRƯỚC HUYỆN TRÀNG ĐỊNH</t>
  </si>
  <si>
    <t>HIỆN TRẠNG TỬ DỤNG ĐẤT NĂM 2021 HUYỆN TRÀNG ĐỊNH</t>
  </si>
  <si>
    <t>KẾ HOẠCH CHUYỂN MỤC ĐÍCH SỬ DỤNG ĐẤT NĂM 2022 HUYỆN TRÀNG ĐỊNH</t>
  </si>
  <si>
    <t>Hiện trạng sử dụng đất năm 2022 của Huyện Tràng Định</t>
  </si>
  <si>
    <t>Kết quả thực hiện kế hoạch sử dụng đất năm 2022 của Huyện Tràng Định</t>
  </si>
  <si>
    <t>Kế hoạch sử dụng đất năm 2022 của Huyện Tràng Định</t>
  </si>
  <si>
    <t>Kế hoạch chuyển mục đích sử dụng đất năm 2022 của Huyện Tràng Định</t>
  </si>
  <si>
    <t>Kế hoạch thu hồi đất năm 2022 của Huyện Tràng Định</t>
  </si>
  <si>
    <t>Kế hoạch đưa đất chưa sử dụng vào sử dụng năm 2022 của Huyện Tràng Định</t>
  </si>
  <si>
    <t>Danh mục công trình, dự án thực hiện trong năm 2022 của Huyện Tràng Định</t>
  </si>
  <si>
    <t>Diện tích sử dụng các khu chức năng năm 2022 của Huyện Tràng Định</t>
  </si>
  <si>
    <t>Chu chuyển đất đai trong kế hoạch sử dụng đất năm 2022 của Huyện Tràng Định</t>
  </si>
  <si>
    <t>Kết quả thực hiện các công trình, dự án trong kế hoạch sử dụng đất năm 2022 của Huyện Tràng Định</t>
  </si>
  <si>
    <t>Danh mục công trình, dự án đã chuyển mục đích sử dụng đất năm 2022 của Huyện Tràng Định</t>
  </si>
  <si>
    <t>Danh mục công trình, dự án đã thu hồi đất năm 2022 của Huyện Tràng Định</t>
  </si>
  <si>
    <t>KẾ HOẠCH THU HỒI ĐẤT NĂM 2022 HUYỆN TRÀNG ĐỊNH</t>
  </si>
  <si>
    <t>KẾ HOẠCH ĐƯA ĐẤT CHƯA SỬ DỤNG VÀO SỬ DỤNG NĂM 2022 HUYỆN TRÀNG ĐỊNH</t>
  </si>
  <si>
    <t>CHU CHUYỂN ĐẤT ĐAI TRONG KẾ HOẠCH SỬ DỤNG ĐẤT NĂM 2022 CỦA HUYỆN TRÀNG ĐỊNH</t>
  </si>
  <si>
    <t>KẾ HOẠCH SỬ DỤNG ĐẤT NĂM 2021 HUYỆN TRÀNG ĐỊNH, TỈNH LẠNG SƠN</t>
  </si>
  <si>
    <t>Diện tích (ha)</t>
  </si>
  <si>
    <t>Cơ Cấu</t>
  </si>
  <si>
    <t>TT Thất Khê mới</t>
  </si>
  <si>
    <t>(4)=(5)+…+ (26)</t>
  </si>
  <si>
    <t>LOẠI ĐẤT</t>
  </si>
  <si>
    <t xml:space="preserve">Đất nông nghiệp </t>
  </si>
  <si>
    <t>Đất khu công nghệ cao</t>
  </si>
  <si>
    <t>Khu sản xuất nông nghiệp (khu vực chuyên trồng lúa nước, khu vực chuyên trồng cây công nghiệp lâu năm)</t>
  </si>
  <si>
    <t>Khu lâm nghiệp (Khu vực rừng phòng hộ, rừng đặc dụng, rừng sản xuất)</t>
  </si>
  <si>
    <t xml:space="preserve">     </t>
  </si>
  <si>
    <t>Khu phát triển công nghiệp (khu  công nghiệp, cụm công nghiệp)</t>
  </si>
  <si>
    <t>Khu đô thị-thương mại - dịch vụ</t>
  </si>
  <si>
    <t>Kế hoạch sử dụng đất năm 2022</t>
  </si>
  <si>
    <t>+/_ so với năm 2021</t>
  </si>
  <si>
    <t>(8)=(6)-(4)</t>
  </si>
  <si>
    <t>CÁC KHOẢN THU</t>
  </si>
  <si>
    <t>TT</t>
  </si>
  <si>
    <t>Nội dung</t>
  </si>
  <si>
    <t>Đơn giá (đồng/m2 )</t>
  </si>
  <si>
    <t>Thành tiền 
(Thuê đất 1%)</t>
  </si>
  <si>
    <t>Thành tiền (đồng)</t>
  </si>
  <si>
    <t>Hạng mục</t>
  </si>
  <si>
    <r>
      <t>Đơn giá (đồng/m</t>
    </r>
    <r>
      <rPr>
        <b/>
        <vertAlign val="superscript"/>
        <sz val="14"/>
        <rFont val="Times New Roman"/>
        <family val="1"/>
      </rPr>
      <t>2</t>
    </r>
    <r>
      <rPr>
        <b/>
        <sz val="14"/>
        <rFont val="Times New Roman"/>
        <family val="1"/>
      </rPr>
      <t>)</t>
    </r>
  </si>
  <si>
    <t>Thành tiền (tỷ đồng)</t>
  </si>
  <si>
    <t>Đấu giá quyền sử dụng đất ở đô thị</t>
  </si>
  <si>
    <t>I. Các khoản thu</t>
  </si>
  <si>
    <t>Đấu giá  quyền sử dụng đất ở nông thôn</t>
  </si>
  <si>
    <t>1. Thu tiền khi giao đất, cho thuê đất sử dụng vào mục đích sản xuất kinh doanh phi nông nghiệp; các mục đích kinh doanh khác (bến bãi, nhà kho,...)</t>
  </si>
  <si>
    <t>2. Thu từ đấu giá quyền sử dụng đất, thu chuyển mục đích sử dụng đất của tổ chức, hộ gia đình, cá nhân và thu từ giao đất ở đô thị có thu tiền</t>
  </si>
  <si>
    <t>3. Thu từ đấu giá quyền sử dụng đất, thu chuyển mục đích sử dụng đất của tổ chức, hộ gia đình, cá nhân và thu từ giao đất ở nông thôn có thu tiền</t>
  </si>
  <si>
    <t xml:space="preserve">II. Các khoản chi </t>
  </si>
  <si>
    <t>1. Chi bồi thường khi Thu hồi đất trồng lúa</t>
  </si>
  <si>
    <t>Đất nuôi trồng thủy sản</t>
  </si>
  <si>
    <t>1. Chi bồi thường khi Thu hồi đất trồng cây hàng năm</t>
  </si>
  <si>
    <t xml:space="preserve">Tổng số tiền thu từ đất:      </t>
  </si>
  <si>
    <t>2. Chi bồi thường khi thu hồi đất trồng cây lâu năm</t>
  </si>
  <si>
    <t>3. Chi bồi thường khi thu hồi đất nuôi trồng thủy sản</t>
  </si>
  <si>
    <t>4. Chi bồi thường khi thu hồi đất lâm nghiệp</t>
  </si>
  <si>
    <t>CÁC KHOẢN CHI</t>
  </si>
  <si>
    <t xml:space="preserve">7. Chi bồi thường khi thu hồi đất ở đô thị </t>
  </si>
  <si>
    <t>Hệ số</t>
  </si>
  <si>
    <t>8. Chi bồi thường khi thu hồi đất ở nông thôn</t>
  </si>
  <si>
    <t>9. Chi phí xây dựng hạ tầng</t>
  </si>
  <si>
    <t>Cân đối thu - chi (I - II)</t>
  </si>
  <si>
    <t>Các khoản hỗ trợ khác (đào tạo chuyển đổi việc làm, hỗ trợ theo tỷ lệ diện tích đất nông nghiệp/ khẩu...)</t>
  </si>
  <si>
    <t>Nộp tiền bảo vệ, phát triển đất trồng lúa</t>
  </si>
  <si>
    <t>Nộp tiền bảo vệ, phát triển đất trồng rừng</t>
  </si>
  <si>
    <t>Dự kiến chi phí xây dựng hạ tầng để đấu giá QSD đất</t>
  </si>
  <si>
    <t xml:space="preserve">Tổng số chi phí:  </t>
  </si>
  <si>
    <t>Tỷ đồng</t>
  </si>
  <si>
    <t>CÂN ĐỐI THU CHI</t>
  </si>
  <si>
    <t>(4)=(5)+(7)+...+(27)</t>
  </si>
  <si>
    <t>Biểu 03/CH</t>
  </si>
  <si>
    <t>QUY HOẠCH SỬ DỤNG ĐẤT ĐẾN NĂM 2030 CỦA HUYỆN TRÀNG ĐỊNH</t>
  </si>
  <si>
    <t>Diện tích cấp tỉnh phân bổ</t>
  </si>
  <si>
    <t>Diện tích cấp huyện xác định, xác định bổ sung</t>
  </si>
  <si>
    <t>(6)=(7)+(8)+…+(40)</t>
  </si>
  <si>
    <t>Đất có rừng sản xuất là rừng tự nhiên</t>
  </si>
  <si>
    <t xml:space="preserve">Trong đó: </t>
  </si>
  <si>
    <t>Đất cơ sở tín ngưỡng</t>
  </si>
  <si>
    <t>2.24</t>
  </si>
  <si>
    <t>2.25</t>
  </si>
  <si>
    <t>2.26</t>
  </si>
  <si>
    <t>Đất khu công nghệ cao*</t>
  </si>
  <si>
    <t>Đất khu kinh tế*</t>
  </si>
  <si>
    <t>Đất đô thị*</t>
  </si>
  <si>
    <t>KHU CHỨC NĂNG *</t>
  </si>
  <si>
    <t>Khu vực chuyên trồng lúa nước</t>
  </si>
  <si>
    <t>KVL</t>
  </si>
  <si>
    <t>Khu vực chuyên trồng cây công nghiệp lâu năm</t>
  </si>
  <si>
    <t>KVN</t>
  </si>
  <si>
    <t>Khu vực rừng phòng hộ</t>
  </si>
  <si>
    <t>KPH</t>
  </si>
  <si>
    <t>Khu vực rừng đặc dụng</t>
  </si>
  <si>
    <t>KDD</t>
  </si>
  <si>
    <t>Khu vực rừng sản xuất</t>
  </si>
  <si>
    <t>KSX</t>
  </si>
  <si>
    <t>Ghi chú: * Không tổng hợp khi tính tổng diện tích tự nhiên</t>
  </si>
  <si>
    <t>Diện tích các khu đô thị trên địa bàn</t>
  </si>
  <si>
    <t>Diện tích các loại đất khác Khu ở, làng nghề….</t>
  </si>
  <si>
    <t>đất lâm nghiệp</t>
  </si>
  <si>
    <t>Diện tích hiện trạng năm 2021</t>
  </si>
  <si>
    <t>(4)=(5)+...+(26)</t>
  </si>
  <si>
    <t>(4)=(5)+...(26)</t>
  </si>
  <si>
    <t>DIỆN TÍCH, CƠ CẤU SỬ DỤNG ĐẤT CÁC KHU CHỨC NĂNG CỦA HUYỆN TRÀNG ĐỊNH, TỈNH LẠNG SƠN</t>
  </si>
  <si>
    <t>Trong đó: Đất có rừng phòng hộ là rừng tự nhiên</t>
  </si>
  <si>
    <t>-</t>
  </si>
  <si>
    <t>Biểu 04</t>
  </si>
  <si>
    <t>Biểu 03</t>
  </si>
  <si>
    <t>Biểu 02</t>
  </si>
  <si>
    <t>Biểu 01</t>
  </si>
  <si>
    <t xml:space="preserve"> PHÂN BỔ DIỆN TÍCH CÁC LOẠI ĐẤT TRONG KẾ HOẠCH SỬ DỤNG ĐẤT NĂM 2022 HUYỆN TRÀNG ĐỊNH</t>
  </si>
  <si>
    <t>(Kèm theo Quyết định số            /QĐ-UBND ngày      tháng 12 năm 2021 của Ủy ban nhân dân tỉnh Lạng Sơn)</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</si>
</sst>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_);[Red]\(&quot;$&quot;#,##0\)"/>
    <numFmt numFmtId="164" formatCode="_-* #,##0.00\ _₫_-;\-* #,##0.00\ _₫_-;_-* &quot;-&quot;??\ _₫_-;_-@_-"/>
    <numFmt numFmtId="165" formatCode="_-* #,##0.00_-;\-* #,##0.00_-;_-* &quot;-&quot;??_-;_-@_-"/>
    <numFmt numFmtId="166" formatCode="0_);\(0\)"/>
    <numFmt numFmtId="167" formatCode="#,##0.00;[Red]#,##0.00"/>
    <numFmt numFmtId="168" formatCode="#,##0.000;[Red]#,##0.000"/>
    <numFmt numFmtId="169" formatCode="#,##0.0000;[Red]#,##0.0000"/>
    <numFmt numFmtId="170" formatCode="#,##0.0000"/>
    <numFmt numFmtId="171" formatCode="#,##0.000"/>
    <numFmt numFmtId="172" formatCode="_-* #,##0_-;\-* #,##0_-;_-* &quot;-&quot;_-;_-@_-"/>
    <numFmt numFmtId="173" formatCode="#,##0\ &quot;$&quot;_);\(#,##0\ &quot;$&quot;\)"/>
    <numFmt numFmtId="174" formatCode="#,##0\ &quot;$&quot;_);[Red]\(#,##0\ &quot;$&quot;\)"/>
    <numFmt numFmtId="175" formatCode="#,##0;[Red]#,##0"/>
    <numFmt numFmtId="176" formatCode="_ &quot;\&quot;* #,##0.00_ ;_ &quot;\&quot;* &quot;\&quot;&quot;\&quot;&quot;\&quot;&quot;\&quot;&quot;\&quot;&quot;\&quot;&quot;\&quot;&quot;\&quot;&quot;\&quot;\-#,##0.00_ ;_ &quot;\&quot;* &quot;-&quot;??_ ;_ @_ "/>
    <numFmt numFmtId="177" formatCode="&quot;$&quot;###,0&quot;.&quot;00_);[Red]\(&quot;$&quot;###,0&quot;.&quot;00\)"/>
    <numFmt numFmtId="178" formatCode="_-&quot;$&quot;* #,##0_-;\-&quot;$&quot;* #,##0_-;_-&quot;$&quot;* &quot;-&quot;_-;_-@_-"/>
    <numFmt numFmtId="179" formatCode="_-&quot;$&quot;* #,##0.00_-;\-&quot;$&quot;* #,##0.00_-;_-&quot;$&quot;* &quot;-&quot;??_-;_-@_-"/>
    <numFmt numFmtId="180" formatCode="00.000"/>
    <numFmt numFmtId="181" formatCode="&quot;￥&quot;#,##0;&quot;￥&quot;\-#,##0"/>
    <numFmt numFmtId="182" formatCode="#,##0\ &quot;DM&quot;;\-#,##0\ &quot;DM&quot;"/>
    <numFmt numFmtId="183" formatCode="0.000%"/>
    <numFmt numFmtId="184" formatCode="0.0000;[Red]0.0000"/>
    <numFmt numFmtId="185" formatCode="[&lt;=9999999][$-1000000]###\-####;[$-1000000]\(#\)\ ###\-####"/>
  </numFmts>
  <fonts count="65">
    <font>
      <sz val="11"/>
      <color theme="1"/>
      <name val="Calibri"/>
      <family val="2"/>
      <scheme val="minor"/>
    </font>
    <font>
      <sz val="11"/>
      <color theme="1"/>
      <name val="Calibri"/>
      <family val="2"/>
      <scheme val="minor"/>
    </font>
    <font>
      <sz val="10"/>
      <name val="Arial"/>
      <family val="2"/>
      <charset val="163"/>
    </font>
    <font>
      <b/>
      <sz val="11"/>
      <color theme="1"/>
      <name val="Times New Roman"/>
      <family val="1"/>
    </font>
    <font>
      <sz val="11"/>
      <color theme="1"/>
      <name val="Times New Roman"/>
      <family val="1"/>
    </font>
    <font>
      <sz val="12"/>
      <name val=".VnTime"/>
      <family val="2"/>
    </font>
    <font>
      <i/>
      <sz val="11"/>
      <color theme="1"/>
      <name val="Times New Roman"/>
      <family val="1"/>
    </font>
    <font>
      <sz val="10"/>
      <color theme="1"/>
      <name val="Times New Roman"/>
      <family val="1"/>
    </font>
    <font>
      <b/>
      <sz val="13"/>
      <color indexed="8"/>
      <name val="Times New Roman"/>
      <family val="1"/>
    </font>
    <font>
      <sz val="13"/>
      <color indexed="8"/>
      <name val="Times New Roman"/>
      <family val="1"/>
    </font>
    <font>
      <sz val="12"/>
      <color indexed="8"/>
      <name val="Times New Roman"/>
      <family val="1"/>
    </font>
    <font>
      <b/>
      <i/>
      <sz val="11"/>
      <color theme="1"/>
      <name val="Times New Roman"/>
      <family val="1"/>
    </font>
    <font>
      <i/>
      <sz val="10"/>
      <color theme="1"/>
      <name val="Times New Roman"/>
      <family val="1"/>
    </font>
    <font>
      <sz val="10"/>
      <name val="Arial"/>
      <family val="2"/>
    </font>
    <font>
      <sz val="14"/>
      <name val=".VnTime"/>
      <family val="2"/>
    </font>
    <font>
      <vertAlign val="superscript"/>
      <sz val="11"/>
      <color theme="1"/>
      <name val="Times New Roman"/>
      <family val="1"/>
    </font>
    <font>
      <i/>
      <vertAlign val="superscript"/>
      <sz val="11"/>
      <color theme="1"/>
      <name val="Times New Roman"/>
      <family val="1"/>
    </font>
    <font>
      <b/>
      <sz val="11"/>
      <color indexed="8"/>
      <name val="Times New Roman"/>
      <family val="1"/>
    </font>
    <font>
      <sz val="11"/>
      <color indexed="8"/>
      <name val="Times New Roman"/>
      <family val="1"/>
    </font>
    <font>
      <i/>
      <sz val="11"/>
      <color indexed="8"/>
      <name val="Times New Roman"/>
      <family val="1"/>
    </font>
    <font>
      <sz val="10"/>
      <color indexed="8"/>
      <name val="Times New Roman"/>
      <family val="1"/>
    </font>
    <font>
      <b/>
      <i/>
      <sz val="11"/>
      <color indexed="8"/>
      <name val="Times New Roman"/>
      <family val="1"/>
    </font>
    <font>
      <b/>
      <sz val="10"/>
      <color theme="1"/>
      <name val="Times New Roman"/>
      <family val="1"/>
    </font>
    <font>
      <b/>
      <i/>
      <sz val="10"/>
      <color theme="1"/>
      <name val="Times New Roman"/>
      <family val="1"/>
    </font>
    <font>
      <sz val="11"/>
      <color theme="1"/>
      <name val="Times New Roman"/>
      <family val="1"/>
      <charset val="163"/>
    </font>
    <font>
      <sz val="10"/>
      <color theme="1"/>
      <name val="Times New Roman"/>
      <family val="1"/>
      <charset val="163"/>
    </font>
    <font>
      <b/>
      <sz val="12"/>
      <color rgb="FF000000"/>
      <name val="Times New Roman"/>
      <family val="1"/>
    </font>
    <font>
      <sz val="12"/>
      <color rgb="FF000000"/>
      <name val="Times New Roman"/>
      <family val="1"/>
    </font>
    <font>
      <i/>
      <sz val="12"/>
      <color rgb="FF000000"/>
      <name val="Times New Roman"/>
      <family val="1"/>
    </font>
    <font>
      <b/>
      <sz val="10"/>
      <name val="Times New Roman"/>
      <family val="1"/>
    </font>
    <font>
      <b/>
      <sz val="11"/>
      <color theme="1"/>
      <name val="Calibri Light"/>
      <family val="1"/>
      <scheme val="major"/>
    </font>
    <font>
      <sz val="8"/>
      <name val="Calibri"/>
      <family val="2"/>
      <scheme val="minor"/>
    </font>
    <font>
      <sz val="12"/>
      <name val=".VnArial"/>
      <family val="2"/>
    </font>
    <font>
      <b/>
      <sz val="14"/>
      <name val="Times New Roman"/>
      <family val="1"/>
    </font>
    <font>
      <b/>
      <vertAlign val="superscript"/>
      <sz val="14"/>
      <name val="Times New Roman"/>
      <family val="1"/>
    </font>
    <font>
      <sz val="11"/>
      <name val="Times New Roman"/>
      <family val="1"/>
    </font>
    <font>
      <sz val="14"/>
      <name val="Times New Roman"/>
      <family val="1"/>
    </font>
    <font>
      <sz val="14"/>
      <color theme="1"/>
      <name val="Times New Roman"/>
      <family val="1"/>
    </font>
    <font>
      <sz val="11"/>
      <color theme="1"/>
      <name val="Calibri"/>
      <family val="2"/>
      <charset val="163"/>
      <scheme val="minor"/>
    </font>
    <font>
      <sz val="12"/>
      <name val="Times New Roman"/>
      <family val="1"/>
    </font>
    <font>
      <sz val="10"/>
      <name val="?? ??"/>
      <family val="1"/>
      <charset val="136"/>
    </font>
    <font>
      <sz val="14"/>
      <name val="??"/>
      <family val="3"/>
      <charset val="129"/>
    </font>
    <font>
      <sz val="12"/>
      <name val="????"/>
      <charset val="136"/>
    </font>
    <font>
      <sz val="12"/>
      <name val="???"/>
      <family val="3"/>
    </font>
    <font>
      <sz val="12"/>
      <name val="Courier"/>
      <family val="3"/>
    </font>
    <font>
      <sz val="12"/>
      <name val="VNI-Times"/>
    </font>
    <font>
      <b/>
      <sz val="12"/>
      <name val="Arial"/>
      <family val="2"/>
    </font>
    <font>
      <b/>
      <sz val="18"/>
      <name val="Arial"/>
      <family val="2"/>
    </font>
    <font>
      <sz val="10"/>
      <name val="MS Sans Serif"/>
      <family val="2"/>
    </font>
    <font>
      <sz val="12"/>
      <name val="Arial"/>
      <family val="2"/>
    </font>
    <font>
      <sz val="10"/>
      <name val=".VnTime"/>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sz val="12"/>
      <name val="¹UAAA¼"/>
      <family val="3"/>
      <charset val="129"/>
    </font>
    <font>
      <sz val="11"/>
      <name val="VNbook-Antiqua"/>
      <family val="2"/>
    </font>
    <font>
      <sz val="12"/>
      <color theme="1"/>
      <name val="Times New Roman"/>
      <family val="2"/>
      <charset val="163"/>
    </font>
    <font>
      <sz val="11"/>
      <color indexed="8"/>
      <name val="Calibri"/>
      <family val="2"/>
    </font>
    <font>
      <sz val="12"/>
      <name val="Times New Roman"/>
      <family val="1"/>
      <charset val="163"/>
    </font>
    <font>
      <sz val="12"/>
      <color indexed="8"/>
      <name val="Arial"/>
      <family val="2"/>
    </font>
    <font>
      <i/>
      <sz val="10"/>
      <color theme="1"/>
      <name val="Calibri Light"/>
      <family val="1"/>
      <scheme val="major"/>
    </font>
    <font>
      <i/>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double">
        <color indexed="64"/>
      </top>
      <bottom/>
      <diagonal/>
    </border>
    <border>
      <left style="thin">
        <color indexed="64"/>
      </left>
      <right/>
      <top/>
      <bottom/>
      <diagonal/>
    </border>
  </borders>
  <cellStyleXfs count="96">
    <xf numFmtId="0" fontId="0" fillId="0" borderId="0"/>
    <xf numFmtId="165" fontId="1" fillId="0" borderId="0" applyFont="0" applyFill="0" applyBorder="0" applyAlignment="0" applyProtection="0"/>
    <xf numFmtId="0" fontId="2" fillId="0" borderId="0"/>
    <xf numFmtId="0" fontId="5" fillId="0" borderId="0"/>
    <xf numFmtId="0" fontId="2" fillId="0" borderId="0"/>
    <xf numFmtId="0" fontId="13" fillId="0" borderId="0"/>
    <xf numFmtId="0" fontId="2" fillId="0" borderId="0"/>
    <xf numFmtId="0" fontId="14" fillId="0" borderId="0"/>
    <xf numFmtId="0" fontId="2" fillId="0" borderId="0"/>
    <xf numFmtId="0" fontId="2" fillId="0" borderId="0"/>
    <xf numFmtId="0" fontId="32" fillId="0" borderId="0"/>
    <xf numFmtId="0" fontId="32" fillId="0" borderId="0"/>
    <xf numFmtId="0" fontId="38" fillId="0" borderId="0"/>
    <xf numFmtId="164" fontId="38" fillId="0" borderId="0" applyFont="0" applyFill="0" applyBorder="0" applyAlignment="0" applyProtection="0"/>
    <xf numFmtId="175" fontId="5" fillId="0" borderId="0" applyFont="0" applyFill="0" applyBorder="0" applyAlignment="0" applyProtection="0"/>
    <xf numFmtId="0" fontId="40" fillId="0" borderId="0" applyFont="0" applyFill="0" applyBorder="0" applyAlignment="0" applyProtection="0"/>
    <xf numFmtId="173" fontId="5"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172" fontId="42" fillId="0" borderId="0" applyFont="0" applyFill="0" applyBorder="0" applyAlignment="0" applyProtection="0"/>
    <xf numFmtId="9" fontId="43" fillId="0" borderId="0" applyFont="0" applyFill="0" applyBorder="0" applyAlignment="0" applyProtection="0"/>
    <xf numFmtId="6" fontId="44" fillId="0" borderId="0" applyFont="0" applyFill="0" applyBorder="0" applyAlignment="0" applyProtection="0"/>
    <xf numFmtId="0" fontId="39" fillId="0" borderId="0">
      <alignment vertical="center"/>
    </xf>
    <xf numFmtId="0" fontId="57" fillId="0" borderId="0" applyFont="0" applyFill="0" applyBorder="0" applyAlignment="0" applyProtection="0"/>
    <xf numFmtId="0" fontId="57" fillId="0" borderId="0" applyFont="0" applyFill="0" applyBorder="0" applyAlignment="0" applyProtection="0"/>
    <xf numFmtId="0" fontId="57" fillId="0" borderId="0"/>
    <xf numFmtId="165" fontId="32" fillId="0" borderId="0" applyFont="0" applyFill="0" applyBorder="0" applyAlignment="0" applyProtection="0"/>
    <xf numFmtId="3" fontId="13" fillId="0" borderId="0" applyFont="0" applyFill="0" applyBorder="0" applyAlignment="0" applyProtection="0"/>
    <xf numFmtId="176" fontId="45" fillId="0" borderId="0" applyFont="0" applyFill="0" applyBorder="0" applyAlignment="0" applyProtection="0"/>
    <xf numFmtId="4" fontId="58" fillId="0" borderId="0" applyAlignment="0"/>
    <xf numFmtId="0" fontId="13" fillId="0" borderId="0" applyFont="0" applyFill="0" applyBorder="0" applyAlignment="0" applyProtection="0"/>
    <xf numFmtId="2" fontId="13" fillId="0" borderId="0" applyFont="0" applyFill="0" applyBorder="0" applyAlignment="0" applyProtection="0"/>
    <xf numFmtId="0" fontId="46" fillId="0" borderId="26" applyNumberFormat="0" applyAlignment="0" applyProtection="0">
      <alignment horizontal="left" vertical="center"/>
    </xf>
    <xf numFmtId="0" fontId="46" fillId="0" borderId="19">
      <alignment horizontal="left" vertical="center"/>
    </xf>
    <xf numFmtId="0" fontId="47" fillId="0" borderId="0" applyNumberFormat="0" applyFill="0" applyBorder="0" applyAlignment="0" applyProtection="0"/>
    <xf numFmtId="0" fontId="46" fillId="0" borderId="0" applyNumberFormat="0" applyFill="0" applyBorder="0" applyAlignment="0" applyProtection="0"/>
    <xf numFmtId="38" fontId="48" fillId="0" borderId="0" applyFont="0" applyFill="0" applyBorder="0" applyAlignment="0" applyProtection="0"/>
    <xf numFmtId="40" fontId="48" fillId="0" borderId="0" applyFont="0" applyFill="0" applyBorder="0" applyAlignment="0" applyProtection="0"/>
    <xf numFmtId="174" fontId="48" fillId="0" borderId="0" applyFont="0" applyFill="0" applyBorder="0" applyAlignment="0" applyProtection="0"/>
    <xf numFmtId="177" fontId="48" fillId="0" borderId="0" applyFont="0" applyFill="0" applyBorder="0" applyAlignment="0" applyProtection="0"/>
    <xf numFmtId="0" fontId="49" fillId="0" borderId="0" applyNumberFormat="0" applyFont="0" applyFill="0" applyAlignment="0"/>
    <xf numFmtId="184" fontId="50" fillId="0" borderId="0"/>
    <xf numFmtId="0" fontId="13" fillId="0" borderId="27" applyNumberFormat="0" applyFont="0" applyFill="0" applyAlignment="0" applyProtection="0"/>
    <xf numFmtId="40" fontId="51" fillId="0" borderId="0" applyFont="0" applyFill="0" applyBorder="0" applyAlignment="0" applyProtection="0"/>
    <xf numFmtId="38"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9" fontId="52" fillId="0" borderId="0" applyFont="0" applyFill="0" applyBorder="0" applyAlignment="0" applyProtection="0"/>
    <xf numFmtId="0" fontId="53" fillId="0" borderId="0"/>
    <xf numFmtId="182" fontId="55" fillId="0" borderId="0" applyFont="0" applyFill="0" applyBorder="0" applyAlignment="0" applyProtection="0"/>
    <xf numFmtId="183" fontId="55" fillId="0" borderId="0" applyFont="0" applyFill="0" applyBorder="0" applyAlignment="0" applyProtection="0"/>
    <xf numFmtId="181" fontId="55" fillId="0" borderId="0" applyFont="0" applyFill="0" applyBorder="0" applyAlignment="0" applyProtection="0"/>
    <xf numFmtId="180" fontId="55" fillId="0" borderId="0" applyFont="0" applyFill="0" applyBorder="0" applyAlignment="0" applyProtection="0"/>
    <xf numFmtId="0" fontId="56" fillId="0" borderId="0"/>
    <xf numFmtId="0" fontId="54" fillId="0" borderId="0"/>
    <xf numFmtId="172" fontId="54" fillId="0" borderId="0" applyFont="0" applyFill="0" applyBorder="0" applyAlignment="0" applyProtection="0"/>
    <xf numFmtId="165" fontId="54" fillId="0" borderId="0" applyFont="0" applyFill="0" applyBorder="0" applyAlignment="0" applyProtection="0"/>
    <xf numFmtId="178" fontId="54" fillId="0" borderId="0" applyFont="0" applyFill="0" applyBorder="0" applyAlignment="0" applyProtection="0"/>
    <xf numFmtId="179" fontId="54" fillId="0" borderId="0" applyFont="0" applyFill="0" applyBorder="0" applyAlignment="0" applyProtection="0"/>
    <xf numFmtId="0" fontId="59" fillId="0" borderId="0"/>
    <xf numFmtId="165" fontId="59" fillId="0" borderId="0" applyFont="0" applyFill="0" applyBorder="0" applyAlignment="0" applyProtection="0"/>
    <xf numFmtId="164" fontId="38"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8" fillId="0" borderId="0"/>
    <xf numFmtId="0" fontId="62" fillId="0" borderId="0"/>
    <xf numFmtId="0" fontId="13" fillId="0" borderId="0"/>
    <xf numFmtId="0" fontId="60" fillId="0" borderId="0"/>
    <xf numFmtId="0" fontId="61" fillId="0" borderId="0"/>
    <xf numFmtId="0" fontId="13" fillId="0" borderId="0"/>
    <xf numFmtId="0" fontId="59" fillId="0" borderId="0"/>
    <xf numFmtId="0" fontId="1" fillId="0" borderId="0"/>
    <xf numFmtId="0" fontId="13" fillId="0" borderId="0"/>
    <xf numFmtId="0" fontId="13" fillId="0" borderId="0"/>
    <xf numFmtId="0" fontId="13" fillId="0" borderId="0"/>
    <xf numFmtId="0" fontId="38" fillId="0" borderId="0"/>
    <xf numFmtId="0" fontId="32" fillId="0" borderId="0"/>
    <xf numFmtId="165" fontId="32" fillId="0" borderId="0" applyFont="0" applyFill="0" applyBorder="0" applyAlignment="0" applyProtection="0"/>
    <xf numFmtId="0" fontId="3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cellStyleXfs>
  <cellXfs count="634">
    <xf numFmtId="0" fontId="0" fillId="0" borderId="0" xfId="0"/>
    <xf numFmtId="4" fontId="3" fillId="0" borderId="0" xfId="2" applyNumberFormat="1" applyFont="1" applyAlignment="1">
      <alignment horizontal="left"/>
    </xf>
    <xf numFmtId="4" fontId="4" fillId="0" borderId="0" xfId="2" applyNumberFormat="1" applyFont="1"/>
    <xf numFmtId="4" fontId="4" fillId="0" borderId="0" xfId="2" applyNumberFormat="1" applyFont="1" applyAlignment="1">
      <alignment wrapText="1"/>
    </xf>
    <xf numFmtId="4" fontId="4" fillId="0" borderId="0" xfId="2" applyNumberFormat="1" applyFont="1" applyAlignment="1">
      <alignment horizontal="center" vertical="center" wrapText="1"/>
    </xf>
    <xf numFmtId="4" fontId="4" fillId="0" borderId="0" xfId="2" applyNumberFormat="1" applyFont="1" applyAlignment="1">
      <alignment horizontal="center" vertical="center"/>
    </xf>
    <xf numFmtId="4" fontId="3" fillId="0" borderId="0" xfId="2" applyNumberFormat="1" applyFont="1"/>
    <xf numFmtId="4" fontId="4" fillId="0" borderId="2" xfId="2" applyNumberFormat="1" applyFont="1" applyBorder="1" applyAlignment="1">
      <alignment horizontal="center" vertical="center" wrapText="1"/>
    </xf>
    <xf numFmtId="166" fontId="4" fillId="0" borderId="2" xfId="2" applyNumberFormat="1" applyFont="1" applyBorder="1" applyAlignment="1">
      <alignment horizontal="center" vertical="center" wrapText="1"/>
    </xf>
    <xf numFmtId="166" fontId="7" fillId="0" borderId="2" xfId="2" applyNumberFormat="1" applyFont="1" applyBorder="1" applyAlignment="1">
      <alignment horizontal="center" vertical="center" wrapText="1"/>
    </xf>
    <xf numFmtId="166" fontId="4" fillId="0" borderId="0" xfId="2" applyNumberFormat="1" applyFont="1"/>
    <xf numFmtId="4" fontId="3" fillId="0" borderId="2" xfId="2" applyNumberFormat="1" applyFont="1" applyBorder="1" applyAlignment="1">
      <alignment horizontal="center" vertical="center"/>
    </xf>
    <xf numFmtId="4" fontId="3" fillId="0" borderId="2" xfId="2" applyNumberFormat="1" applyFont="1" applyBorder="1" applyAlignment="1">
      <alignment horizontal="center" vertical="center" wrapText="1"/>
    </xf>
    <xf numFmtId="167" fontId="3" fillId="0" borderId="2" xfId="4" applyNumberFormat="1" applyFont="1" applyBorder="1" applyAlignment="1">
      <alignment horizontal="right" vertical="center"/>
    </xf>
    <xf numFmtId="167" fontId="3" fillId="0" borderId="2" xfId="4" applyNumberFormat="1" applyFont="1" applyBorder="1" applyAlignment="1">
      <alignment horizontal="right" vertical="center" wrapText="1"/>
    </xf>
    <xf numFmtId="4" fontId="3" fillId="0" borderId="2" xfId="2" applyNumberFormat="1" applyFont="1" applyBorder="1" applyAlignment="1">
      <alignment horizontal="left" vertical="center" wrapText="1"/>
    </xf>
    <xf numFmtId="4" fontId="4" fillId="0" borderId="2" xfId="2" applyNumberFormat="1" applyFont="1" applyBorder="1" applyAlignment="1">
      <alignment horizontal="center" vertical="center"/>
    </xf>
    <xf numFmtId="4" fontId="4" fillId="0" borderId="2" xfId="2" applyNumberFormat="1" applyFont="1" applyBorder="1" applyAlignment="1">
      <alignment vertical="center"/>
    </xf>
    <xf numFmtId="167" fontId="4" fillId="0" borderId="2" xfId="4" applyNumberFormat="1" applyFont="1" applyBorder="1" applyAlignment="1">
      <alignment horizontal="right" vertical="center"/>
    </xf>
    <xf numFmtId="167" fontId="4" fillId="0" borderId="2" xfId="4" applyNumberFormat="1" applyFont="1" applyBorder="1" applyAlignment="1">
      <alignment horizontal="right" vertical="center" wrapText="1"/>
    </xf>
    <xf numFmtId="4" fontId="6" fillId="0" borderId="2" xfId="2" applyNumberFormat="1" applyFont="1" applyBorder="1" applyAlignment="1">
      <alignment horizontal="center" vertical="center"/>
    </xf>
    <xf numFmtId="4" fontId="6" fillId="0" borderId="2" xfId="2" applyNumberFormat="1" applyFont="1" applyBorder="1" applyAlignment="1">
      <alignment vertical="center" wrapText="1"/>
    </xf>
    <xf numFmtId="4" fontId="6" fillId="0" borderId="2" xfId="2" applyNumberFormat="1" applyFont="1" applyBorder="1" applyAlignment="1">
      <alignment horizontal="center" vertical="center" wrapText="1"/>
    </xf>
    <xf numFmtId="167" fontId="6" fillId="0" borderId="2" xfId="4" applyNumberFormat="1" applyFont="1" applyBorder="1" applyAlignment="1">
      <alignment horizontal="right" vertical="center"/>
    </xf>
    <xf numFmtId="167" fontId="6" fillId="0" borderId="2" xfId="4" applyNumberFormat="1" applyFont="1" applyBorder="1" applyAlignment="1">
      <alignment horizontal="right" vertical="center" wrapText="1"/>
    </xf>
    <xf numFmtId="4" fontId="6" fillId="0" borderId="0" xfId="2" applyNumberFormat="1" applyFont="1"/>
    <xf numFmtId="4" fontId="6" fillId="0" borderId="2" xfId="2" applyNumberFormat="1" applyFont="1" applyBorder="1" applyAlignment="1">
      <alignment vertical="center"/>
    </xf>
    <xf numFmtId="4" fontId="6" fillId="0" borderId="2" xfId="2" applyNumberFormat="1" applyFont="1" applyBorder="1" applyAlignment="1">
      <alignment horizontal="left" vertical="center"/>
    </xf>
    <xf numFmtId="4" fontId="4" fillId="0" borderId="2" xfId="2" applyNumberFormat="1" applyFont="1" applyBorder="1" applyAlignment="1">
      <alignment horizontal="left" vertical="center"/>
    </xf>
    <xf numFmtId="4" fontId="6" fillId="0" borderId="2" xfId="2" applyNumberFormat="1" applyFont="1" applyBorder="1" applyAlignment="1">
      <alignment horizontal="left" vertical="center" wrapText="1"/>
    </xf>
    <xf numFmtId="4" fontId="3" fillId="0" borderId="2" xfId="2" applyNumberFormat="1" applyFont="1" applyBorder="1" applyAlignment="1">
      <alignment horizontal="left" vertical="center"/>
    </xf>
    <xf numFmtId="4" fontId="4" fillId="0" borderId="2" xfId="2" applyNumberFormat="1" applyFont="1" applyBorder="1" applyAlignment="1">
      <alignment horizontal="left" vertical="center" wrapText="1"/>
    </xf>
    <xf numFmtId="4" fontId="4" fillId="0" borderId="2" xfId="2" applyNumberFormat="1" applyFont="1" applyBorder="1" applyAlignment="1">
      <alignment horizontal="justify" vertical="center" wrapText="1"/>
    </xf>
    <xf numFmtId="4" fontId="4" fillId="0" borderId="2" xfId="2" applyNumberFormat="1" applyFont="1" applyBorder="1" applyAlignment="1">
      <alignment vertical="center" wrapText="1"/>
    </xf>
    <xf numFmtId="4" fontId="4" fillId="0" borderId="0" xfId="2" applyNumberFormat="1" applyFont="1" applyAlignment="1">
      <alignment horizontal="center"/>
    </xf>
    <xf numFmtId="4" fontId="4" fillId="0" borderId="0" xfId="2" applyNumberFormat="1" applyFont="1" applyAlignment="1">
      <alignment horizontal="center" wrapText="1"/>
    </xf>
    <xf numFmtId="0" fontId="4" fillId="0" borderId="0" xfId="0" applyFont="1"/>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left" vertical="center" wrapText="1"/>
    </xf>
    <xf numFmtId="0" fontId="10" fillId="0" borderId="0" xfId="0" applyFont="1"/>
    <xf numFmtId="0" fontId="10" fillId="0" borderId="0" xfId="0" applyFont="1" applyAlignment="1">
      <alignment wrapText="1"/>
    </xf>
    <xf numFmtId="4" fontId="4" fillId="0" borderId="0" xfId="2" applyNumberFormat="1" applyFont="1" applyAlignment="1">
      <alignment horizontal="left" vertical="center"/>
    </xf>
    <xf numFmtId="4" fontId="3" fillId="0" borderId="0" xfId="2" applyNumberFormat="1" applyFont="1" applyAlignment="1">
      <alignment horizontal="right" vertical="center"/>
    </xf>
    <xf numFmtId="4" fontId="3" fillId="0" borderId="0" xfId="2" applyNumberFormat="1" applyFont="1" applyAlignment="1">
      <alignment horizontal="left" vertical="center"/>
    </xf>
    <xf numFmtId="4" fontId="3" fillId="0" borderId="0" xfId="2" applyNumberFormat="1" applyFont="1" applyAlignment="1">
      <alignment vertical="center"/>
    </xf>
    <xf numFmtId="4" fontId="4" fillId="0" borderId="0" xfId="3" applyNumberFormat="1" applyFont="1" applyAlignment="1">
      <alignment vertical="center"/>
    </xf>
    <xf numFmtId="4" fontId="4" fillId="0" borderId="2" xfId="3" applyNumberFormat="1" applyFont="1" applyBorder="1" applyAlignment="1">
      <alignment horizontal="center" vertical="center" wrapText="1"/>
    </xf>
    <xf numFmtId="4" fontId="7" fillId="0" borderId="0" xfId="3" applyNumberFormat="1" applyFont="1" applyAlignment="1">
      <alignment vertical="center"/>
    </xf>
    <xf numFmtId="4" fontId="3" fillId="0" borderId="2" xfId="4" applyNumberFormat="1" applyFont="1" applyBorder="1" applyAlignment="1">
      <alignment horizontal="right" vertical="center"/>
    </xf>
    <xf numFmtId="4" fontId="3" fillId="0" borderId="2" xfId="4" applyNumberFormat="1" applyFont="1" applyBorder="1" applyAlignment="1">
      <alignment horizontal="right" vertical="center" wrapText="1"/>
    </xf>
    <xf numFmtId="4" fontId="3" fillId="0" borderId="2" xfId="1" applyNumberFormat="1" applyFont="1" applyFill="1" applyBorder="1" applyAlignment="1">
      <alignment horizontal="right" vertical="center" wrapText="1"/>
    </xf>
    <xf numFmtId="4" fontId="3" fillId="0" borderId="0" xfId="3" applyNumberFormat="1" applyFont="1" applyAlignment="1">
      <alignment vertical="center"/>
    </xf>
    <xf numFmtId="4" fontId="4" fillId="0" borderId="2" xfId="4" applyNumberFormat="1" applyFont="1" applyBorder="1" applyAlignment="1">
      <alignment horizontal="right" vertical="center"/>
    </xf>
    <xf numFmtId="4" fontId="4" fillId="0" borderId="2" xfId="4" applyNumberFormat="1" applyFont="1" applyBorder="1" applyAlignment="1">
      <alignment horizontal="right" vertical="center" wrapText="1"/>
    </xf>
    <xf numFmtId="4" fontId="4" fillId="0" borderId="2" xfId="1" applyNumberFormat="1" applyFont="1" applyFill="1" applyBorder="1" applyAlignment="1">
      <alignment horizontal="right" vertical="center" wrapText="1"/>
    </xf>
    <xf numFmtId="4" fontId="6" fillId="0" borderId="0" xfId="3" applyNumberFormat="1" applyFont="1" applyAlignment="1">
      <alignment vertical="center"/>
    </xf>
    <xf numFmtId="4" fontId="6" fillId="0" borderId="2" xfId="4" applyNumberFormat="1" applyFont="1" applyBorder="1" applyAlignment="1">
      <alignment horizontal="right" vertical="center"/>
    </xf>
    <xf numFmtId="4" fontId="11" fillId="0" borderId="0" xfId="3" applyNumberFormat="1" applyFont="1" applyAlignment="1">
      <alignment vertical="center"/>
    </xf>
    <xf numFmtId="4" fontId="4" fillId="0" borderId="2" xfId="2" applyNumberFormat="1" applyFont="1" applyBorder="1"/>
    <xf numFmtId="4" fontId="6" fillId="0" borderId="2" xfId="1" applyNumberFormat="1" applyFont="1" applyFill="1" applyBorder="1" applyAlignment="1">
      <alignment horizontal="right" vertical="center" wrapText="1"/>
    </xf>
    <xf numFmtId="4" fontId="4" fillId="0" borderId="0" xfId="3" applyNumberFormat="1" applyFont="1" applyAlignment="1">
      <alignment horizontal="center" vertical="center"/>
    </xf>
    <xf numFmtId="4" fontId="4" fillId="0" borderId="0" xfId="3" applyNumberFormat="1" applyFont="1" applyAlignment="1">
      <alignment vertical="center" wrapText="1"/>
    </xf>
    <xf numFmtId="4" fontId="4" fillId="0" borderId="0" xfId="3" applyNumberFormat="1" applyFont="1" applyAlignment="1">
      <alignment horizontal="right" vertical="center"/>
    </xf>
    <xf numFmtId="4" fontId="11" fillId="0" borderId="2" xfId="2" applyNumberFormat="1" applyFont="1" applyBorder="1" applyAlignment="1">
      <alignment horizontal="left" vertical="center" wrapText="1"/>
    </xf>
    <xf numFmtId="4" fontId="11" fillId="0" borderId="2" xfId="2" applyNumberFormat="1" applyFont="1" applyBorder="1" applyAlignment="1">
      <alignment horizontal="left" vertical="center"/>
    </xf>
    <xf numFmtId="4" fontId="11" fillId="0" borderId="2" xfId="2" applyNumberFormat="1" applyFont="1" applyBorder="1" applyAlignment="1">
      <alignment horizontal="center" vertical="center" wrapText="1"/>
    </xf>
    <xf numFmtId="4" fontId="11" fillId="0" borderId="2" xfId="4" applyNumberFormat="1" applyFont="1" applyBorder="1" applyAlignment="1">
      <alignment horizontal="right" vertical="center" wrapText="1"/>
    </xf>
    <xf numFmtId="4" fontId="11" fillId="0" borderId="2" xfId="4" applyNumberFormat="1" applyFont="1" applyBorder="1" applyAlignment="1">
      <alignment horizontal="right" vertical="center"/>
    </xf>
    <xf numFmtId="4" fontId="6" fillId="0" borderId="2" xfId="4" applyNumberFormat="1" applyFont="1" applyBorder="1" applyAlignment="1">
      <alignment horizontal="right" vertical="center" wrapText="1"/>
    </xf>
    <xf numFmtId="4" fontId="3" fillId="0" borderId="2" xfId="3" applyNumberFormat="1" applyFont="1" applyBorder="1" applyAlignment="1">
      <alignment vertical="center"/>
    </xf>
    <xf numFmtId="4" fontId="4" fillId="0" borderId="2" xfId="3" applyNumberFormat="1" applyFont="1" applyBorder="1" applyAlignment="1">
      <alignment vertical="center"/>
    </xf>
    <xf numFmtId="3" fontId="11" fillId="0" borderId="2" xfId="2" applyNumberFormat="1" applyFont="1" applyBorder="1" applyAlignment="1">
      <alignment horizontal="left" vertical="center"/>
    </xf>
    <xf numFmtId="4" fontId="4" fillId="0" borderId="0" xfId="5" applyNumberFormat="1" applyFont="1" applyAlignment="1">
      <alignment horizontal="left" vertical="center"/>
    </xf>
    <xf numFmtId="4" fontId="3" fillId="0" borderId="0" xfId="5" applyNumberFormat="1" applyFont="1" applyAlignment="1">
      <alignment vertical="center"/>
    </xf>
    <xf numFmtId="4" fontId="12" fillId="0" borderId="2" xfId="5" applyNumberFormat="1" applyFont="1" applyBorder="1" applyAlignment="1">
      <alignment horizontal="center" vertical="center" wrapText="1"/>
    </xf>
    <xf numFmtId="166" fontId="12" fillId="0" borderId="2" xfId="5" applyNumberFormat="1" applyFont="1" applyBorder="1" applyAlignment="1">
      <alignment horizontal="center" vertical="center" wrapText="1"/>
    </xf>
    <xf numFmtId="4" fontId="12" fillId="0" borderId="2" xfId="1" applyNumberFormat="1" applyFont="1" applyFill="1" applyBorder="1" applyAlignment="1">
      <alignment horizontal="center" vertical="center" wrapText="1"/>
    </xf>
    <xf numFmtId="166" fontId="12" fillId="0" borderId="2" xfId="1" applyNumberFormat="1" applyFont="1" applyFill="1" applyBorder="1" applyAlignment="1">
      <alignment horizontal="center" vertical="center" wrapText="1"/>
    </xf>
    <xf numFmtId="4" fontId="12" fillId="0" borderId="0" xfId="3" applyNumberFormat="1" applyFont="1" applyAlignment="1">
      <alignment vertical="center"/>
    </xf>
    <xf numFmtId="4" fontId="3" fillId="0" borderId="2" xfId="6" applyNumberFormat="1" applyFont="1" applyBorder="1" applyAlignment="1">
      <alignment horizontal="center" vertical="center"/>
    </xf>
    <xf numFmtId="4" fontId="3" fillId="0" borderId="2" xfId="6" applyNumberFormat="1" applyFont="1" applyBorder="1" applyAlignment="1">
      <alignment horizontal="center" vertical="center" wrapText="1"/>
    </xf>
    <xf numFmtId="4" fontId="3" fillId="0" borderId="2" xfId="6" applyNumberFormat="1" applyFont="1" applyBorder="1" applyAlignment="1">
      <alignment horizontal="left" vertical="center" wrapText="1"/>
    </xf>
    <xf numFmtId="4" fontId="11" fillId="0" borderId="2" xfId="6" applyNumberFormat="1" applyFont="1" applyBorder="1" applyAlignment="1">
      <alignment horizontal="center" vertical="center"/>
    </xf>
    <xf numFmtId="4" fontId="11" fillId="0" borderId="2" xfId="6" applyNumberFormat="1" applyFont="1" applyBorder="1" applyAlignment="1">
      <alignment horizontal="left" vertical="center" wrapText="1"/>
    </xf>
    <xf numFmtId="4" fontId="11" fillId="0" borderId="2" xfId="6" applyNumberFormat="1" applyFont="1" applyBorder="1" applyAlignment="1">
      <alignment horizontal="center" vertical="center" wrapText="1"/>
    </xf>
    <xf numFmtId="167" fontId="11" fillId="0" borderId="2" xfId="4" applyNumberFormat="1" applyFont="1" applyBorder="1" applyAlignment="1">
      <alignment horizontal="right" vertical="center"/>
    </xf>
    <xf numFmtId="4" fontId="6" fillId="0" borderId="2" xfId="6" applyNumberFormat="1" applyFont="1" applyBorder="1" applyAlignment="1">
      <alignment horizontal="center" vertical="center"/>
    </xf>
    <xf numFmtId="4" fontId="6" fillId="0" borderId="2" xfId="6" applyNumberFormat="1" applyFont="1" applyBorder="1" applyAlignment="1">
      <alignment horizontal="left" vertical="center" wrapText="1"/>
    </xf>
    <xf numFmtId="4" fontId="6" fillId="0" borderId="2" xfId="6" applyNumberFormat="1" applyFont="1" applyBorder="1" applyAlignment="1">
      <alignment horizontal="center" vertical="center" wrapText="1"/>
    </xf>
    <xf numFmtId="4" fontId="4" fillId="0" borderId="2" xfId="6" applyNumberFormat="1" applyFont="1" applyBorder="1" applyAlignment="1">
      <alignment horizontal="center" vertical="center"/>
    </xf>
    <xf numFmtId="4" fontId="4" fillId="0" borderId="2" xfId="6" applyNumberFormat="1" applyFont="1" applyBorder="1" applyAlignment="1">
      <alignment vertical="center"/>
    </xf>
    <xf numFmtId="4" fontId="4" fillId="0" borderId="2" xfId="6" applyNumberFormat="1" applyFont="1" applyBorder="1" applyAlignment="1">
      <alignment horizontal="center" vertical="center" wrapText="1"/>
    </xf>
    <xf numFmtId="4" fontId="6" fillId="0" borderId="2" xfId="6" applyNumberFormat="1" applyFont="1" applyBorder="1" applyAlignment="1">
      <alignment vertical="center" wrapText="1"/>
    </xf>
    <xf numFmtId="4" fontId="6" fillId="0" borderId="2" xfId="6" applyNumberFormat="1" applyFont="1" applyBorder="1" applyAlignment="1">
      <alignment vertical="center"/>
    </xf>
    <xf numFmtId="4" fontId="6" fillId="0" borderId="2" xfId="6" applyNumberFormat="1" applyFont="1" applyBorder="1" applyAlignment="1">
      <alignment horizontal="left" vertical="center"/>
    </xf>
    <xf numFmtId="4" fontId="4" fillId="0" borderId="2" xfId="6" applyNumberFormat="1" applyFont="1" applyBorder="1" applyAlignment="1">
      <alignment horizontal="left" vertical="center"/>
    </xf>
    <xf numFmtId="4" fontId="3" fillId="0" borderId="2" xfId="6" applyNumberFormat="1" applyFont="1" applyBorder="1" applyAlignment="1">
      <alignment horizontal="left" vertical="center"/>
    </xf>
    <xf numFmtId="4" fontId="4" fillId="0" borderId="2" xfId="6" applyNumberFormat="1" applyFont="1" applyBorder="1" applyAlignment="1">
      <alignment horizontal="left" vertical="center" wrapText="1"/>
    </xf>
    <xf numFmtId="4" fontId="4" fillId="0" borderId="2" xfId="6" applyNumberFormat="1" applyFont="1" applyBorder="1" applyAlignment="1">
      <alignment horizontal="justify" vertical="center" wrapText="1"/>
    </xf>
    <xf numFmtId="167" fontId="4" fillId="0" borderId="2" xfId="2" applyNumberFormat="1" applyFont="1" applyBorder="1" applyAlignment="1">
      <alignment vertical="center" wrapText="1"/>
    </xf>
    <xf numFmtId="4" fontId="4" fillId="0" borderId="2" xfId="6" applyNumberFormat="1" applyFont="1" applyBorder="1" applyAlignment="1">
      <alignment vertical="center" wrapText="1"/>
    </xf>
    <xf numFmtId="3" fontId="11" fillId="0" borderId="2" xfId="6" applyNumberFormat="1" applyFont="1" applyBorder="1" applyAlignment="1">
      <alignment horizontal="center" vertical="center"/>
    </xf>
    <xf numFmtId="4" fontId="11" fillId="0" borderId="2" xfId="6" applyNumberFormat="1" applyFont="1" applyBorder="1" applyAlignment="1">
      <alignment horizontal="left" vertical="center"/>
    </xf>
    <xf numFmtId="167" fontId="11" fillId="0" borderId="2" xfId="4" applyNumberFormat="1" applyFont="1" applyBorder="1" applyAlignment="1">
      <alignment horizontal="right" vertical="center" wrapText="1"/>
    </xf>
    <xf numFmtId="167" fontId="11" fillId="0" borderId="2" xfId="2" applyNumberFormat="1" applyFont="1" applyBorder="1" applyAlignment="1">
      <alignment vertical="center" wrapText="1"/>
    </xf>
    <xf numFmtId="3" fontId="3" fillId="0" borderId="2" xfId="6" applyNumberFormat="1" applyFont="1" applyBorder="1" applyAlignment="1">
      <alignment horizontal="center" vertical="center"/>
    </xf>
    <xf numFmtId="167" fontId="3" fillId="0" borderId="2" xfId="2" applyNumberFormat="1" applyFont="1" applyBorder="1" applyAlignment="1">
      <alignment vertical="center" wrapText="1"/>
    </xf>
    <xf numFmtId="3" fontId="11" fillId="0" borderId="2" xfId="2" applyNumberFormat="1" applyFont="1" applyBorder="1" applyAlignment="1">
      <alignment horizontal="center" vertical="center"/>
    </xf>
    <xf numFmtId="4" fontId="11" fillId="0" borderId="3" xfId="2" applyNumberFormat="1" applyFont="1" applyBorder="1" applyAlignment="1">
      <alignment vertical="center" wrapText="1"/>
    </xf>
    <xf numFmtId="0" fontId="11" fillId="0" borderId="2" xfId="0" applyFont="1" applyBorder="1" applyAlignment="1">
      <alignment horizontal="center" vertical="center" wrapText="1"/>
    </xf>
    <xf numFmtId="167" fontId="11" fillId="0" borderId="2" xfId="2" applyNumberFormat="1" applyFont="1" applyBorder="1" applyAlignment="1">
      <alignment vertical="center"/>
    </xf>
    <xf numFmtId="4" fontId="11" fillId="0" borderId="0" xfId="2" applyNumberFormat="1" applyFont="1" applyAlignment="1">
      <alignment vertical="center"/>
    </xf>
    <xf numFmtId="0" fontId="11" fillId="0" borderId="2" xfId="0" applyFont="1" applyBorder="1" applyAlignment="1">
      <alignment vertical="center" wrapText="1"/>
    </xf>
    <xf numFmtId="4" fontId="6" fillId="0" borderId="0" xfId="2" applyNumberFormat="1" applyFont="1" applyAlignment="1">
      <alignment vertical="center"/>
    </xf>
    <xf numFmtId="0" fontId="6" fillId="0" borderId="0" xfId="0" applyFont="1" applyAlignment="1">
      <alignment vertical="center"/>
    </xf>
    <xf numFmtId="4" fontId="11" fillId="0" borderId="2" xfId="2" applyNumberFormat="1" applyFont="1" applyBorder="1" applyAlignment="1">
      <alignment horizontal="center" vertical="center"/>
    </xf>
    <xf numFmtId="4" fontId="11" fillId="0" borderId="0" xfId="2" applyNumberFormat="1" applyFont="1"/>
    <xf numFmtId="4" fontId="3" fillId="0" borderId="0" xfId="7" applyNumberFormat="1" applyFont="1"/>
    <xf numFmtId="4" fontId="3" fillId="0" borderId="0" xfId="7" applyNumberFormat="1" applyFont="1" applyAlignment="1">
      <alignment wrapText="1"/>
    </xf>
    <xf numFmtId="4" fontId="4" fillId="0" borderId="0" xfId="7" applyNumberFormat="1" applyFont="1"/>
    <xf numFmtId="4" fontId="4" fillId="0" borderId="0" xfId="7" applyNumberFormat="1" applyFont="1" applyAlignment="1">
      <alignment horizontal="center"/>
    </xf>
    <xf numFmtId="4" fontId="3" fillId="0" borderId="0" xfId="7" applyNumberFormat="1" applyFont="1" applyAlignment="1">
      <alignment horizontal="center" wrapText="1"/>
    </xf>
    <xf numFmtId="4" fontId="4" fillId="0" borderId="0" xfId="7" applyNumberFormat="1" applyFont="1" applyAlignment="1">
      <alignment horizontal="right" wrapText="1"/>
    </xf>
    <xf numFmtId="166" fontId="4" fillId="0" borderId="2" xfId="7" applyNumberFormat="1" applyFont="1" applyBorder="1" applyAlignment="1">
      <alignment horizontal="center" vertical="center" wrapText="1"/>
    </xf>
    <xf numFmtId="3" fontId="3" fillId="0" borderId="2" xfId="3" applyNumberFormat="1" applyFont="1" applyBorder="1" applyAlignment="1">
      <alignment horizontal="center" vertical="center" wrapText="1"/>
    </xf>
    <xf numFmtId="4" fontId="3" fillId="0" borderId="2" xfId="7" applyNumberFormat="1" applyFont="1" applyBorder="1" applyAlignment="1">
      <alignment horizontal="justify" vertical="center" wrapText="1"/>
    </xf>
    <xf numFmtId="4" fontId="3" fillId="0" borderId="2" xfId="7" applyNumberFormat="1" applyFont="1" applyBorder="1" applyAlignment="1">
      <alignment horizontal="center" vertical="center" wrapText="1"/>
    </xf>
    <xf numFmtId="4" fontId="3" fillId="0" borderId="2" xfId="7" applyNumberFormat="1" applyFont="1" applyBorder="1" applyAlignment="1">
      <alignment horizontal="right" vertical="center" wrapText="1"/>
    </xf>
    <xf numFmtId="4" fontId="3" fillId="0" borderId="2" xfId="7" applyNumberFormat="1" applyFont="1" applyBorder="1" applyAlignment="1">
      <alignment vertical="center" wrapText="1"/>
    </xf>
    <xf numFmtId="4" fontId="6" fillId="0" borderId="2" xfId="7" applyNumberFormat="1" applyFont="1" applyBorder="1" applyAlignment="1">
      <alignment horizontal="justify" vertical="center" wrapText="1"/>
    </xf>
    <xf numFmtId="4" fontId="4" fillId="0" borderId="2" xfId="7" applyNumberFormat="1" applyFont="1" applyBorder="1" applyAlignment="1">
      <alignment horizontal="center" vertical="center"/>
    </xf>
    <xf numFmtId="4" fontId="4" fillId="0" borderId="2" xfId="7" applyNumberFormat="1" applyFont="1" applyBorder="1" applyAlignment="1">
      <alignment horizontal="center" vertical="center" wrapText="1"/>
    </xf>
    <xf numFmtId="4" fontId="4" fillId="0" borderId="2" xfId="7" applyNumberFormat="1" applyFont="1" applyBorder="1" applyAlignment="1">
      <alignment horizontal="right" vertical="center"/>
    </xf>
    <xf numFmtId="4" fontId="4" fillId="0" borderId="2" xfId="7" applyNumberFormat="1" applyFont="1" applyBorder="1" applyAlignment="1">
      <alignment vertical="center" wrapText="1"/>
    </xf>
    <xf numFmtId="4" fontId="6" fillId="0" borderId="2" xfId="7" applyNumberFormat="1" applyFont="1" applyBorder="1" applyAlignment="1">
      <alignment horizontal="center" vertical="center"/>
    </xf>
    <xf numFmtId="4" fontId="6" fillId="0" borderId="2" xfId="7" applyNumberFormat="1" applyFont="1" applyBorder="1" applyAlignment="1">
      <alignment horizontal="center" vertical="center" wrapText="1"/>
    </xf>
    <xf numFmtId="4" fontId="6" fillId="0" borderId="2" xfId="7" applyNumberFormat="1" applyFont="1" applyBorder="1" applyAlignment="1">
      <alignment horizontal="right" vertical="center"/>
    </xf>
    <xf numFmtId="4" fontId="6" fillId="0" borderId="2" xfId="7" applyNumberFormat="1" applyFont="1" applyBorder="1" applyAlignment="1">
      <alignment vertical="center" wrapText="1"/>
    </xf>
    <xf numFmtId="4" fontId="4" fillId="0" borderId="2" xfId="7" applyNumberFormat="1" applyFont="1" applyBorder="1" applyAlignment="1">
      <alignment horizontal="left" vertical="center" wrapText="1"/>
    </xf>
    <xf numFmtId="4" fontId="6" fillId="0" borderId="0" xfId="7" applyNumberFormat="1" applyFont="1"/>
    <xf numFmtId="3" fontId="3" fillId="0" borderId="2" xfId="3" applyNumberFormat="1" applyFont="1" applyBorder="1" applyAlignment="1">
      <alignment horizontal="center" vertical="center"/>
    </xf>
    <xf numFmtId="4" fontId="3" fillId="0" borderId="2" xfId="7" applyNumberFormat="1" applyFont="1" applyBorder="1" applyAlignment="1">
      <alignment horizontal="right" vertical="center"/>
    </xf>
    <xf numFmtId="3" fontId="6" fillId="0" borderId="2" xfId="3" applyNumberFormat="1" applyFont="1" applyBorder="1" applyAlignment="1">
      <alignment horizontal="center" vertical="center"/>
    </xf>
    <xf numFmtId="4" fontId="4" fillId="0" borderId="2" xfId="3" applyNumberFormat="1" applyFont="1" applyBorder="1" applyAlignment="1">
      <alignment horizontal="center" vertical="center"/>
    </xf>
    <xf numFmtId="0" fontId="3" fillId="0" borderId="2" xfId="3" applyFont="1" applyBorder="1" applyAlignment="1">
      <alignment horizontal="center" vertical="center"/>
    </xf>
    <xf numFmtId="4" fontId="3" fillId="0" borderId="2" xfId="6" applyNumberFormat="1" applyFont="1" applyBorder="1" applyAlignment="1">
      <alignment vertical="center" wrapText="1"/>
    </xf>
    <xf numFmtId="4" fontId="6" fillId="2" borderId="0" xfId="7" applyNumberFormat="1" applyFont="1" applyFill="1" applyAlignment="1">
      <alignment vertical="center"/>
    </xf>
    <xf numFmtId="4" fontId="6" fillId="0" borderId="0" xfId="7" applyNumberFormat="1" applyFont="1" applyAlignment="1">
      <alignment vertical="center" wrapText="1"/>
    </xf>
    <xf numFmtId="4" fontId="6" fillId="0" borderId="0" xfId="7" applyNumberFormat="1" applyFont="1" applyAlignment="1">
      <alignment vertical="center"/>
    </xf>
    <xf numFmtId="4" fontId="16" fillId="0" borderId="0" xfId="7" applyNumberFormat="1" applyFont="1"/>
    <xf numFmtId="4" fontId="4" fillId="0" borderId="0" xfId="7" applyNumberFormat="1" applyFont="1" applyAlignment="1">
      <alignment wrapText="1"/>
    </xf>
    <xf numFmtId="4" fontId="18" fillId="0" borderId="0" xfId="7" applyNumberFormat="1" applyFont="1" applyAlignment="1">
      <alignment horizontal="center"/>
    </xf>
    <xf numFmtId="4" fontId="18" fillId="0" borderId="0" xfId="7" applyNumberFormat="1" applyFont="1"/>
    <xf numFmtId="4" fontId="18" fillId="0" borderId="0" xfId="7" applyNumberFormat="1" applyFont="1" applyAlignment="1">
      <alignment horizontal="center" vertical="center"/>
    </xf>
    <xf numFmtId="4" fontId="17" fillId="0" borderId="0" xfId="7" applyNumberFormat="1" applyFont="1" applyAlignment="1">
      <alignment horizontal="center" wrapText="1"/>
    </xf>
    <xf numFmtId="4" fontId="18" fillId="0" borderId="0" xfId="7" applyNumberFormat="1" applyFont="1" applyAlignment="1">
      <alignment horizontal="center" wrapText="1"/>
    </xf>
    <xf numFmtId="4" fontId="18" fillId="0" borderId="0" xfId="7" applyNumberFormat="1" applyFont="1" applyAlignment="1">
      <alignment horizontal="right" wrapText="1"/>
    </xf>
    <xf numFmtId="166" fontId="20" fillId="0" borderId="2" xfId="5" applyNumberFormat="1" applyFont="1" applyBorder="1" applyAlignment="1">
      <alignment horizontal="center" vertical="center" wrapText="1"/>
    </xf>
    <xf numFmtId="166" fontId="20" fillId="0" borderId="0" xfId="7" applyNumberFormat="1" applyFont="1"/>
    <xf numFmtId="4" fontId="17" fillId="0" borderId="2" xfId="6" applyNumberFormat="1" applyFont="1" applyBorder="1" applyAlignment="1">
      <alignment horizontal="center" vertical="center"/>
    </xf>
    <xf numFmtId="4" fontId="17" fillId="0" borderId="2" xfId="6" applyNumberFormat="1" applyFont="1" applyBorder="1" applyAlignment="1">
      <alignment horizontal="center" vertical="center" wrapText="1"/>
    </xf>
    <xf numFmtId="4" fontId="3" fillId="0" borderId="2" xfId="8" applyNumberFormat="1" applyFont="1" applyBorder="1" applyAlignment="1">
      <alignment horizontal="right" vertical="center"/>
    </xf>
    <xf numFmtId="4" fontId="21" fillId="0" borderId="2" xfId="6" applyNumberFormat="1" applyFont="1" applyBorder="1" applyAlignment="1">
      <alignment horizontal="center" vertical="center"/>
    </xf>
    <xf numFmtId="4" fontId="21" fillId="0" borderId="2" xfId="6" applyNumberFormat="1" applyFont="1" applyBorder="1" applyAlignment="1">
      <alignment horizontal="left" vertical="center" wrapText="1"/>
    </xf>
    <xf numFmtId="4" fontId="21" fillId="0" borderId="2" xfId="6" applyNumberFormat="1" applyFont="1" applyBorder="1" applyAlignment="1">
      <alignment horizontal="center" vertical="center" wrapText="1"/>
    </xf>
    <xf numFmtId="4" fontId="11" fillId="0" borderId="2" xfId="8" applyNumberFormat="1" applyFont="1" applyBorder="1" applyAlignment="1">
      <alignment horizontal="right" vertical="center"/>
    </xf>
    <xf numFmtId="4" fontId="19" fillId="0" borderId="0" xfId="7" applyNumberFormat="1" applyFont="1"/>
    <xf numFmtId="4" fontId="19" fillId="0" borderId="2" xfId="6" applyNumberFormat="1" applyFont="1" applyBorder="1" applyAlignment="1">
      <alignment horizontal="center" vertical="center"/>
    </xf>
    <xf numFmtId="4" fontId="19" fillId="0" borderId="2" xfId="6" applyNumberFormat="1" applyFont="1" applyBorder="1" applyAlignment="1">
      <alignment horizontal="left" vertical="center" wrapText="1"/>
    </xf>
    <xf numFmtId="4" fontId="19" fillId="0" borderId="2" xfId="6" applyNumberFormat="1" applyFont="1" applyBorder="1" applyAlignment="1">
      <alignment horizontal="center" vertical="center" wrapText="1"/>
    </xf>
    <xf numFmtId="4" fontId="6" fillId="0" borderId="2" xfId="8" applyNumberFormat="1" applyFont="1" applyBorder="1" applyAlignment="1">
      <alignment horizontal="right" vertical="center"/>
    </xf>
    <xf numFmtId="4" fontId="18" fillId="0" borderId="2" xfId="6" applyNumberFormat="1" applyFont="1" applyBorder="1" applyAlignment="1">
      <alignment horizontal="center" vertical="center"/>
    </xf>
    <xf numFmtId="4" fontId="18" fillId="0" borderId="2" xfId="6" applyNumberFormat="1" applyFont="1" applyBorder="1" applyAlignment="1">
      <alignment vertical="center"/>
    </xf>
    <xf numFmtId="4" fontId="18" fillId="0" borderId="2" xfId="6" applyNumberFormat="1" applyFont="1" applyBorder="1" applyAlignment="1">
      <alignment horizontal="center" vertical="center" wrapText="1"/>
    </xf>
    <xf numFmtId="4" fontId="4" fillId="0" borderId="2" xfId="8" applyNumberFormat="1" applyFont="1" applyBorder="1" applyAlignment="1">
      <alignment horizontal="right" vertical="center"/>
    </xf>
    <xf numFmtId="4" fontId="19" fillId="0" borderId="2" xfId="6" applyNumberFormat="1" applyFont="1" applyBorder="1" applyAlignment="1">
      <alignment vertical="center" wrapText="1"/>
    </xf>
    <xf numFmtId="4" fontId="19" fillId="0" borderId="2" xfId="6" applyNumberFormat="1" applyFont="1" applyBorder="1" applyAlignment="1">
      <alignment vertical="center"/>
    </xf>
    <xf numFmtId="4" fontId="19" fillId="0" borderId="2" xfId="6" applyNumberFormat="1" applyFont="1" applyBorder="1" applyAlignment="1">
      <alignment horizontal="left" vertical="center"/>
    </xf>
    <xf numFmtId="4" fontId="18" fillId="0" borderId="2" xfId="6" applyNumberFormat="1" applyFont="1" applyBorder="1" applyAlignment="1">
      <alignment horizontal="left" vertical="center"/>
    </xf>
    <xf numFmtId="4" fontId="4" fillId="0" borderId="2" xfId="8" applyNumberFormat="1" applyFont="1" applyBorder="1" applyAlignment="1">
      <alignment horizontal="right" vertical="center" wrapText="1"/>
    </xf>
    <xf numFmtId="4" fontId="21" fillId="0" borderId="2" xfId="6" applyNumberFormat="1" applyFont="1" applyBorder="1" applyAlignment="1">
      <alignment horizontal="left" vertical="center"/>
    </xf>
    <xf numFmtId="4" fontId="18" fillId="0" borderId="2" xfId="6" applyNumberFormat="1" applyFont="1" applyBorder="1" applyAlignment="1">
      <alignment horizontal="left" vertical="center" wrapText="1"/>
    </xf>
    <xf numFmtId="4" fontId="18" fillId="0" borderId="2" xfId="6" applyNumberFormat="1" applyFont="1" applyBorder="1" applyAlignment="1">
      <alignment horizontal="justify" vertical="center" wrapText="1"/>
    </xf>
    <xf numFmtId="4" fontId="17" fillId="0" borderId="0" xfId="7" applyNumberFormat="1" applyFont="1" applyAlignment="1">
      <alignment vertical="center"/>
    </xf>
    <xf numFmtId="4" fontId="18" fillId="0" borderId="2" xfId="6" applyNumberFormat="1" applyFont="1" applyBorder="1" applyAlignment="1">
      <alignment vertical="center" wrapText="1"/>
    </xf>
    <xf numFmtId="4" fontId="4" fillId="0" borderId="0" xfId="7" applyNumberFormat="1" applyFont="1" applyAlignment="1">
      <alignment horizontal="center" wrapText="1"/>
    </xf>
    <xf numFmtId="166" fontId="7" fillId="0" borderId="2" xfId="5" applyNumberFormat="1" applyFont="1" applyBorder="1" applyAlignment="1">
      <alignment horizontal="center" vertical="center" wrapText="1"/>
    </xf>
    <xf numFmtId="166" fontId="7" fillId="0" borderId="0" xfId="7" applyNumberFormat="1" applyFont="1"/>
    <xf numFmtId="4" fontId="4" fillId="0" borderId="2" xfId="6" applyNumberFormat="1" applyFont="1" applyBorder="1"/>
    <xf numFmtId="4" fontId="22" fillId="0" borderId="0" xfId="4" applyNumberFormat="1" applyFont="1" applyAlignment="1">
      <alignment vertical="center"/>
    </xf>
    <xf numFmtId="4" fontId="7" fillId="0" borderId="0" xfId="4" applyNumberFormat="1" applyFont="1" applyAlignment="1">
      <alignment horizontal="center" vertical="center" wrapText="1"/>
    </xf>
    <xf numFmtId="166" fontId="7" fillId="0" borderId="11" xfId="4" applyNumberFormat="1" applyFont="1" applyBorder="1" applyAlignment="1">
      <alignment horizontal="center" vertical="center"/>
    </xf>
    <xf numFmtId="4" fontId="22" fillId="0" borderId="11" xfId="4" applyNumberFormat="1" applyFont="1" applyBorder="1" applyAlignment="1">
      <alignment vertical="center"/>
    </xf>
    <xf numFmtId="4" fontId="23" fillId="0" borderId="11" xfId="4" applyNumberFormat="1" applyFont="1" applyBorder="1" applyAlignment="1">
      <alignment vertical="center"/>
    </xf>
    <xf numFmtId="4" fontId="7" fillId="0" borderId="11" xfId="4" applyNumberFormat="1" applyFont="1" applyBorder="1" applyAlignment="1">
      <alignment vertical="center"/>
    </xf>
    <xf numFmtId="4" fontId="12" fillId="0" borderId="11" xfId="4" applyNumberFormat="1" applyFont="1" applyBorder="1" applyAlignment="1">
      <alignment vertical="center"/>
    </xf>
    <xf numFmtId="4" fontId="22" fillId="0" borderId="2" xfId="4" applyNumberFormat="1" applyFont="1" applyBorder="1" applyAlignment="1">
      <alignment vertical="center"/>
    </xf>
    <xf numFmtId="4" fontId="22" fillId="0" borderId="16" xfId="4" applyNumberFormat="1" applyFont="1" applyBorder="1" applyAlignment="1">
      <alignment vertical="center"/>
    </xf>
    <xf numFmtId="4" fontId="7" fillId="0" borderId="0" xfId="4" applyNumberFormat="1" applyFont="1" applyAlignment="1">
      <alignment vertical="center" wrapText="1"/>
    </xf>
    <xf numFmtId="4" fontId="7" fillId="0" borderId="0" xfId="4" applyNumberFormat="1" applyFont="1" applyAlignment="1">
      <alignment vertical="center"/>
    </xf>
    <xf numFmtId="4" fontId="4" fillId="0" borderId="2" xfId="2" applyNumberFormat="1" applyFont="1" applyBorder="1" applyAlignment="1">
      <alignment horizontal="center" vertical="center" wrapText="1"/>
    </xf>
    <xf numFmtId="166" fontId="12" fillId="0" borderId="2" xfId="3" applyNumberFormat="1" applyFont="1" applyBorder="1" applyAlignment="1">
      <alignment vertical="center"/>
    </xf>
    <xf numFmtId="4" fontId="24" fillId="0" borderId="2" xfId="2" applyNumberFormat="1" applyFont="1" applyFill="1" applyBorder="1" applyAlignment="1">
      <alignment horizontal="center" vertical="center" wrapText="1"/>
    </xf>
    <xf numFmtId="0" fontId="25" fillId="0" borderId="2" xfId="0" applyFont="1" applyBorder="1" applyAlignment="1">
      <alignment horizontal="center" vertical="center" wrapText="1"/>
    </xf>
    <xf numFmtId="4" fontId="24" fillId="0" borderId="2" xfId="2" applyNumberFormat="1" applyFont="1" applyBorder="1" applyAlignment="1">
      <alignment horizontal="center" vertical="center" wrapText="1"/>
    </xf>
    <xf numFmtId="166" fontId="25" fillId="0" borderId="2" xfId="3" applyNumberFormat="1" applyFont="1" applyBorder="1" applyAlignment="1">
      <alignment horizontal="center" vertical="center"/>
    </xf>
    <xf numFmtId="4" fontId="22" fillId="0" borderId="0" xfId="4" applyNumberFormat="1" applyFont="1" applyAlignment="1">
      <alignment horizontal="center" vertical="center"/>
    </xf>
    <xf numFmtId="4" fontId="22" fillId="0" borderId="0" xfId="4" applyNumberFormat="1" applyFont="1" applyFill="1" applyAlignment="1">
      <alignment vertical="center"/>
    </xf>
    <xf numFmtId="167" fontId="22" fillId="0" borderId="0" xfId="4" applyNumberFormat="1" applyFont="1" applyAlignment="1">
      <alignment vertical="center"/>
    </xf>
    <xf numFmtId="4" fontId="7" fillId="0" borderId="0" xfId="4" applyNumberFormat="1" applyFont="1" applyAlignment="1">
      <alignment horizontal="center" vertical="center"/>
    </xf>
    <xf numFmtId="4" fontId="7" fillId="0" borderId="0" xfId="4" applyNumberFormat="1" applyFont="1" applyFill="1" applyAlignment="1">
      <alignment horizontal="center" vertical="center" wrapText="1"/>
    </xf>
    <xf numFmtId="4" fontId="22" fillId="0" borderId="0" xfId="4" applyNumberFormat="1" applyFont="1" applyFill="1" applyAlignment="1">
      <alignment horizontal="center" vertical="center" wrapText="1"/>
    </xf>
    <xf numFmtId="4" fontId="7" fillId="0" borderId="2" xfId="2" applyNumberFormat="1" applyFont="1" applyBorder="1" applyAlignment="1">
      <alignment horizontal="center" vertical="center" wrapText="1"/>
    </xf>
    <xf numFmtId="4" fontId="7" fillId="0" borderId="2" xfId="2" applyNumberFormat="1" applyFont="1" applyFill="1" applyBorder="1" applyAlignment="1">
      <alignment horizontal="center" vertical="center" wrapText="1"/>
    </xf>
    <xf numFmtId="4" fontId="22" fillId="0" borderId="2" xfId="2" applyNumberFormat="1" applyFont="1" applyFill="1" applyBorder="1" applyAlignment="1">
      <alignment horizontal="center" vertical="center" wrapText="1"/>
    </xf>
    <xf numFmtId="166" fontId="7" fillId="0" borderId="10" xfId="4" applyNumberFormat="1" applyFont="1" applyBorder="1" applyAlignment="1">
      <alignment horizontal="center" vertical="center"/>
    </xf>
    <xf numFmtId="166" fontId="7" fillId="0" borderId="2" xfId="4" applyNumberFormat="1" applyFont="1" applyBorder="1" applyAlignment="1">
      <alignment horizontal="center" vertical="center"/>
    </xf>
    <xf numFmtId="166" fontId="22" fillId="0" borderId="12" xfId="4" applyNumberFormat="1" applyFont="1" applyBorder="1" applyAlignment="1">
      <alignment horizontal="center" vertical="center"/>
    </xf>
    <xf numFmtId="166" fontId="7" fillId="0" borderId="2" xfId="4" applyNumberFormat="1" applyFont="1" applyFill="1" applyBorder="1" applyAlignment="1">
      <alignment horizontal="center" vertical="center"/>
    </xf>
    <xf numFmtId="166" fontId="22" fillId="0" borderId="2" xfId="4" applyNumberFormat="1" applyFont="1" applyFill="1" applyBorder="1" applyAlignment="1">
      <alignment horizontal="center" vertical="center"/>
    </xf>
    <xf numFmtId="4" fontId="22" fillId="0" borderId="10" xfId="2" applyNumberFormat="1" applyFont="1" applyBorder="1" applyAlignment="1">
      <alignment horizontal="center" vertical="center"/>
    </xf>
    <xf numFmtId="4" fontId="22" fillId="0" borderId="2" xfId="2" applyNumberFormat="1" applyFont="1" applyBorder="1" applyAlignment="1">
      <alignment horizontal="center" vertical="center"/>
    </xf>
    <xf numFmtId="4" fontId="22" fillId="0" borderId="12" xfId="1" applyNumberFormat="1" applyFont="1" applyFill="1" applyBorder="1" applyAlignment="1">
      <alignment vertical="center"/>
    </xf>
    <xf numFmtId="4" fontId="22" fillId="0" borderId="2" xfId="4" applyNumberFormat="1" applyFont="1" applyFill="1" applyBorder="1" applyAlignment="1">
      <alignment vertical="center"/>
    </xf>
    <xf numFmtId="4" fontId="22" fillId="0" borderId="13" xfId="4" applyNumberFormat="1" applyFont="1" applyBorder="1" applyAlignment="1">
      <alignment vertical="center"/>
    </xf>
    <xf numFmtId="4" fontId="22" fillId="0" borderId="10" xfId="4" applyNumberFormat="1" applyFont="1" applyBorder="1" applyAlignment="1">
      <alignment vertical="center"/>
    </xf>
    <xf numFmtId="4" fontId="22" fillId="0" borderId="11" xfId="4" applyNumberFormat="1" applyFont="1" applyBorder="1" applyAlignment="1">
      <alignment vertical="center" wrapText="1"/>
    </xf>
    <xf numFmtId="4" fontId="23" fillId="0" borderId="10" xfId="2" applyNumberFormat="1" applyFont="1" applyBorder="1" applyAlignment="1">
      <alignment horizontal="center" vertical="center"/>
    </xf>
    <xf numFmtId="4" fontId="23" fillId="0" borderId="2" xfId="2" applyNumberFormat="1" applyFont="1" applyBorder="1" applyAlignment="1">
      <alignment horizontal="center" vertical="center" wrapText="1"/>
    </xf>
    <xf numFmtId="4" fontId="23" fillId="3" borderId="12" xfId="4" applyNumberFormat="1" applyFont="1" applyFill="1" applyBorder="1" applyAlignment="1">
      <alignment vertical="center"/>
    </xf>
    <xf numFmtId="4" fontId="23" fillId="0" borderId="2" xfId="4" applyNumberFormat="1" applyFont="1" applyBorder="1" applyAlignment="1">
      <alignment vertical="center"/>
    </xf>
    <xf numFmtId="4" fontId="23" fillId="0" borderId="2" xfId="4" applyNumberFormat="1" applyFont="1" applyFill="1" applyBorder="1" applyAlignment="1">
      <alignment vertical="center"/>
    </xf>
    <xf numFmtId="4" fontId="23" fillId="3" borderId="2" xfId="4" applyNumberFormat="1" applyFont="1" applyFill="1" applyBorder="1" applyAlignment="1">
      <alignment vertical="center"/>
    </xf>
    <xf numFmtId="4" fontId="23" fillId="0" borderId="13" xfId="4" applyNumberFormat="1" applyFont="1" applyBorder="1" applyAlignment="1">
      <alignment vertical="center"/>
    </xf>
    <xf numFmtId="4" fontId="23" fillId="0" borderId="10" xfId="4" applyNumberFormat="1" applyFont="1" applyBorder="1" applyAlignment="1">
      <alignment vertical="center"/>
    </xf>
    <xf numFmtId="4" fontId="23" fillId="0" borderId="11" xfId="4" applyNumberFormat="1" applyFont="1" applyBorder="1" applyAlignment="1">
      <alignment vertical="center" wrapText="1"/>
    </xf>
    <xf numFmtId="4" fontId="23" fillId="0" borderId="0" xfId="4" applyNumberFormat="1" applyFont="1" applyAlignment="1">
      <alignment vertical="center"/>
    </xf>
    <xf numFmtId="4" fontId="7" fillId="0" borderId="10" xfId="2" applyNumberFormat="1" applyFont="1" applyBorder="1" applyAlignment="1">
      <alignment horizontal="center" vertical="center"/>
    </xf>
    <xf numFmtId="4" fontId="22" fillId="0" borderId="12" xfId="4" applyNumberFormat="1" applyFont="1" applyBorder="1" applyAlignment="1">
      <alignment vertical="center"/>
    </xf>
    <xf numFmtId="4" fontId="7" fillId="0" borderId="2" xfId="4" applyNumberFormat="1" applyFont="1" applyBorder="1" applyAlignment="1">
      <alignment vertical="center"/>
    </xf>
    <xf numFmtId="4" fontId="7" fillId="0" borderId="2" xfId="4" applyNumberFormat="1" applyFont="1" applyFill="1" applyBorder="1" applyAlignment="1">
      <alignment vertical="center"/>
    </xf>
    <xf numFmtId="4" fontId="7" fillId="3" borderId="2" xfId="4" applyNumberFormat="1" applyFont="1" applyFill="1" applyBorder="1" applyAlignment="1">
      <alignment vertical="center"/>
    </xf>
    <xf numFmtId="4" fontId="7" fillId="0" borderId="10" xfId="4" applyNumberFormat="1" applyFont="1" applyBorder="1" applyAlignment="1">
      <alignment vertical="center"/>
    </xf>
    <xf numFmtId="4" fontId="7" fillId="0" borderId="11" xfId="4" applyNumberFormat="1" applyFont="1" applyBorder="1" applyAlignment="1">
      <alignment vertical="center" wrapText="1"/>
    </xf>
    <xf numFmtId="4" fontId="12" fillId="0" borderId="10" xfId="2" applyNumberFormat="1" applyFont="1" applyBorder="1" applyAlignment="1">
      <alignment horizontal="center" vertical="center"/>
    </xf>
    <xf numFmtId="4" fontId="23" fillId="0" borderId="12" xfId="4" applyNumberFormat="1" applyFont="1" applyBorder="1" applyAlignment="1">
      <alignment vertical="center"/>
    </xf>
    <xf numFmtId="4" fontId="12" fillId="0" borderId="2" xfId="4" applyNumberFormat="1" applyFont="1" applyBorder="1" applyAlignment="1">
      <alignment vertical="center"/>
    </xf>
    <xf numFmtId="4" fontId="12" fillId="3" borderId="2" xfId="4" applyNumberFormat="1" applyFont="1" applyFill="1" applyBorder="1" applyAlignment="1">
      <alignment vertical="center"/>
    </xf>
    <xf numFmtId="4" fontId="12" fillId="0" borderId="2" xfId="4" applyNumberFormat="1" applyFont="1" applyFill="1" applyBorder="1" applyAlignment="1">
      <alignment vertical="center"/>
    </xf>
    <xf numFmtId="4" fontId="12" fillId="0" borderId="10" xfId="4" applyNumberFormat="1" applyFont="1" applyBorder="1" applyAlignment="1">
      <alignment vertical="center"/>
    </xf>
    <xf numFmtId="4" fontId="12" fillId="0" borderId="11" xfId="4" applyNumberFormat="1" applyFont="1" applyBorder="1" applyAlignment="1">
      <alignment vertical="center" wrapText="1"/>
    </xf>
    <xf numFmtId="4" fontId="12" fillId="0" borderId="0" xfId="4" applyNumberFormat="1" applyFont="1" applyAlignment="1">
      <alignment vertical="center"/>
    </xf>
    <xf numFmtId="4" fontId="12" fillId="0" borderId="2" xfId="2" applyNumberFormat="1" applyFont="1" applyBorder="1" applyAlignment="1">
      <alignment horizontal="center" vertical="center"/>
    </xf>
    <xf numFmtId="3" fontId="23" fillId="0" borderId="10" xfId="2" applyNumberFormat="1" applyFont="1" applyBorder="1" applyAlignment="1">
      <alignment horizontal="center" vertical="center"/>
    </xf>
    <xf numFmtId="4" fontId="23" fillId="3" borderId="13" xfId="4" applyNumberFormat="1" applyFont="1" applyFill="1" applyBorder="1" applyAlignment="1">
      <alignment vertical="center"/>
    </xf>
    <xf numFmtId="4" fontId="22" fillId="0" borderId="2" xfId="9" applyNumberFormat="1" applyFont="1" applyBorder="1" applyAlignment="1">
      <alignment horizontal="center" vertical="center" wrapText="1"/>
    </xf>
    <xf numFmtId="4" fontId="22" fillId="0" borderId="14" xfId="4" applyNumberFormat="1" applyFont="1" applyBorder="1" applyAlignment="1">
      <alignment horizontal="center" vertical="center"/>
    </xf>
    <xf numFmtId="4" fontId="22" fillId="0" borderId="15" xfId="9" applyNumberFormat="1" applyFont="1" applyBorder="1" applyAlignment="1">
      <alignment horizontal="center" vertical="center" wrapText="1"/>
    </xf>
    <xf numFmtId="4" fontId="22" fillId="0" borderId="17" xfId="4" applyNumberFormat="1" applyFont="1" applyBorder="1" applyAlignment="1">
      <alignment vertical="center"/>
    </xf>
    <xf numFmtId="4" fontId="22" fillId="0" borderId="15" xfId="4" applyNumberFormat="1" applyFont="1" applyBorder="1" applyAlignment="1">
      <alignment vertical="center"/>
    </xf>
    <xf numFmtId="4" fontId="22" fillId="0" borderId="15" xfId="4" applyNumberFormat="1" applyFont="1" applyFill="1" applyBorder="1" applyAlignment="1">
      <alignment vertical="center"/>
    </xf>
    <xf numFmtId="4" fontId="22" fillId="0" borderId="18" xfId="4" applyNumberFormat="1" applyFont="1" applyBorder="1" applyAlignment="1">
      <alignment vertical="center"/>
    </xf>
    <xf numFmtId="4" fontId="22" fillId="0" borderId="14" xfId="4" applyNumberFormat="1" applyFont="1" applyBorder="1" applyAlignment="1">
      <alignment vertical="center"/>
    </xf>
    <xf numFmtId="4" fontId="22" fillId="0" borderId="0" xfId="4" applyNumberFormat="1" applyFont="1" applyAlignment="1">
      <alignment vertical="center" wrapText="1"/>
    </xf>
    <xf numFmtId="4" fontId="7" fillId="0" borderId="0" xfId="4" applyNumberFormat="1" applyFont="1" applyFill="1" applyAlignment="1">
      <alignment vertical="center" wrapText="1"/>
    </xf>
    <xf numFmtId="4" fontId="22" fillId="0" borderId="0" xfId="4" applyNumberFormat="1" applyFont="1" applyFill="1" applyAlignment="1">
      <alignment vertical="center" wrapText="1"/>
    </xf>
    <xf numFmtId="167" fontId="7" fillId="0" borderId="0" xfId="4" applyNumberFormat="1" applyFont="1" applyAlignment="1">
      <alignment horizontal="justify" vertical="center" wrapText="1"/>
    </xf>
    <xf numFmtId="4" fontId="7" fillId="0" borderId="0" xfId="4" applyNumberFormat="1" applyFont="1" applyAlignment="1">
      <alignment horizontal="justify" vertical="center" wrapText="1"/>
    </xf>
    <xf numFmtId="4" fontId="7" fillId="0" borderId="0" xfId="4" applyNumberFormat="1" applyFont="1" applyFill="1" applyAlignment="1">
      <alignment vertical="center"/>
    </xf>
    <xf numFmtId="167" fontId="7" fillId="0" borderId="0" xfId="4" applyNumberFormat="1" applyFont="1" applyAlignment="1">
      <alignment vertical="center"/>
    </xf>
    <xf numFmtId="0" fontId="7" fillId="0" borderId="2" xfId="0" applyFont="1" applyBorder="1" applyAlignment="1">
      <alignment horizontal="center" vertical="center" wrapText="1"/>
    </xf>
    <xf numFmtId="168" fontId="6" fillId="0" borderId="2" xfId="4" applyNumberFormat="1" applyFont="1" applyBorder="1" applyAlignment="1">
      <alignment horizontal="right" vertical="center" wrapText="1"/>
    </xf>
    <xf numFmtId="4" fontId="3" fillId="0" borderId="0" xfId="2" applyNumberFormat="1" applyFont="1" applyAlignment="1">
      <alignment horizontal="center" vertical="center" wrapText="1"/>
    </xf>
    <xf numFmtId="4" fontId="3" fillId="0" borderId="2" xfId="2" applyNumberFormat="1" applyFont="1" applyBorder="1" applyAlignment="1">
      <alignment horizontal="center" vertical="center"/>
    </xf>
    <xf numFmtId="4" fontId="3" fillId="0" borderId="2" xfId="2" applyNumberFormat="1" applyFont="1" applyBorder="1" applyAlignment="1">
      <alignment horizontal="center" vertical="center" wrapText="1"/>
    </xf>
    <xf numFmtId="4" fontId="4" fillId="0" borderId="2" xfId="2" applyNumberFormat="1" applyFont="1" applyBorder="1" applyAlignment="1">
      <alignment horizontal="center" vertical="center" wrapText="1"/>
    </xf>
    <xf numFmtId="4" fontId="3" fillId="0" borderId="12" xfId="3" applyNumberFormat="1" applyFont="1" applyBorder="1" applyAlignment="1">
      <alignment vertical="center"/>
    </xf>
    <xf numFmtId="4" fontId="4" fillId="0" borderId="12" xfId="3" applyNumberFormat="1" applyFont="1" applyBorder="1" applyAlignment="1">
      <alignment vertical="center"/>
    </xf>
    <xf numFmtId="4" fontId="6" fillId="0" borderId="12" xfId="3" applyNumberFormat="1" applyFont="1" applyBorder="1" applyAlignment="1">
      <alignment vertical="center"/>
    </xf>
    <xf numFmtId="4" fontId="27" fillId="0" borderId="2" xfId="0" applyNumberFormat="1" applyFont="1" applyBorder="1" applyAlignment="1">
      <alignment horizontal="right" vertical="center"/>
    </xf>
    <xf numFmtId="4" fontId="28" fillId="0" borderId="2" xfId="0" applyNumberFormat="1" applyFont="1" applyBorder="1" applyAlignment="1">
      <alignment horizontal="right" vertical="center"/>
    </xf>
    <xf numFmtId="4" fontId="26" fillId="0" borderId="2" xfId="0" applyNumberFormat="1" applyFont="1" applyBorder="1"/>
    <xf numFmtId="168" fontId="4" fillId="0" borderId="2" xfId="4" applyNumberFormat="1" applyFont="1" applyBorder="1" applyAlignment="1">
      <alignment horizontal="right" vertical="center"/>
    </xf>
    <xf numFmtId="4" fontId="4" fillId="0" borderId="0" xfId="2" applyNumberFormat="1" applyFont="1" applyAlignment="1">
      <alignment vertical="center"/>
    </xf>
    <xf numFmtId="4" fontId="4" fillId="0" borderId="1" xfId="3" applyNumberFormat="1" applyFont="1" applyBorder="1" applyAlignment="1">
      <alignment vertical="center" wrapText="1"/>
    </xf>
    <xf numFmtId="0" fontId="22" fillId="0" borderId="2" xfId="0" applyFont="1" applyBorder="1" applyAlignment="1">
      <alignment horizontal="center" vertical="center" wrapText="1"/>
    </xf>
    <xf numFmtId="166" fontId="4" fillId="0" borderId="0" xfId="2" applyNumberFormat="1" applyFont="1" applyAlignment="1">
      <alignment vertical="center"/>
    </xf>
    <xf numFmtId="166" fontId="3" fillId="0" borderId="2" xfId="2" applyNumberFormat="1" applyFont="1" applyBorder="1" applyAlignment="1">
      <alignment horizontal="center" vertical="center" wrapText="1"/>
    </xf>
    <xf numFmtId="166" fontId="3" fillId="0" borderId="2" xfId="2" applyNumberFormat="1" applyFont="1" applyBorder="1" applyAlignment="1">
      <alignment horizontal="left" vertical="center" wrapText="1"/>
    </xf>
    <xf numFmtId="3" fontId="3" fillId="0" borderId="2" xfId="2" applyNumberFormat="1" applyFont="1" applyBorder="1" applyAlignment="1">
      <alignment horizontal="center" vertical="center"/>
    </xf>
    <xf numFmtId="3" fontId="3" fillId="0" borderId="3" xfId="2" applyNumberFormat="1" applyFont="1" applyBorder="1" applyAlignment="1">
      <alignment horizontal="center" vertical="center"/>
    </xf>
    <xf numFmtId="4" fontId="3" fillId="0" borderId="3" xfId="2" applyNumberFormat="1" applyFont="1" applyBorder="1" applyAlignment="1">
      <alignment horizontal="left" vertical="center" wrapText="1"/>
    </xf>
    <xf numFmtId="4" fontId="3" fillId="0" borderId="3" xfId="2" applyNumberFormat="1" applyFont="1" applyBorder="1" applyAlignment="1">
      <alignment horizontal="center" vertical="center" wrapText="1"/>
    </xf>
    <xf numFmtId="4" fontId="3" fillId="0" borderId="2" xfId="2" applyNumberFormat="1" applyFont="1" applyBorder="1" applyAlignment="1">
      <alignment vertic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4" fontId="30" fillId="0" borderId="2" xfId="0" applyNumberFormat="1" applyFont="1" applyBorder="1" applyAlignment="1">
      <alignment vertical="center"/>
    </xf>
    <xf numFmtId="4" fontId="3" fillId="0" borderId="2" xfId="0" applyNumberFormat="1" applyFont="1" applyBorder="1" applyAlignment="1">
      <alignment vertical="center"/>
    </xf>
    <xf numFmtId="4" fontId="6" fillId="0" borderId="21" xfId="2" applyNumberFormat="1" applyFont="1" applyBorder="1" applyAlignment="1">
      <alignment vertical="center"/>
    </xf>
    <xf numFmtId="4" fontId="6" fillId="0" borderId="21" xfId="2" applyNumberFormat="1" applyFont="1" applyBorder="1" applyAlignment="1">
      <alignment horizontal="center" vertical="center"/>
    </xf>
    <xf numFmtId="4" fontId="26" fillId="0" borderId="2" xfId="0" applyNumberFormat="1" applyFont="1" applyBorder="1" applyAlignment="1">
      <alignment horizontal="right" vertical="center"/>
    </xf>
    <xf numFmtId="166" fontId="4" fillId="0" borderId="2" xfId="2" applyNumberFormat="1" applyFont="1" applyBorder="1" applyAlignment="1">
      <alignment horizontal="center" vertical="center"/>
    </xf>
    <xf numFmtId="166" fontId="7" fillId="0" borderId="13" xfId="4" applyNumberFormat="1" applyFont="1" applyBorder="1" applyAlignment="1">
      <alignment horizontal="center" vertical="center"/>
    </xf>
    <xf numFmtId="167" fontId="22" fillId="0" borderId="2" xfId="4" applyNumberFormat="1" applyFont="1" applyBorder="1" applyAlignment="1">
      <alignment vertical="center" wrapText="1"/>
    </xf>
    <xf numFmtId="167" fontId="23" fillId="0" borderId="2" xfId="4" applyNumberFormat="1" applyFont="1" applyBorder="1" applyAlignment="1">
      <alignment vertical="center" wrapText="1"/>
    </xf>
    <xf numFmtId="167" fontId="7" fillId="0" borderId="2" xfId="4" applyNumberFormat="1" applyFont="1" applyBorder="1" applyAlignment="1">
      <alignment vertical="center" wrapText="1"/>
    </xf>
    <xf numFmtId="167" fontId="7" fillId="0" borderId="2" xfId="4" applyNumberFormat="1" applyFont="1" applyBorder="1" applyAlignment="1">
      <alignment vertical="center"/>
    </xf>
    <xf numFmtId="167" fontId="12" fillId="0" borderId="2" xfId="4" applyNumberFormat="1" applyFont="1" applyBorder="1" applyAlignment="1">
      <alignment vertical="center" wrapText="1"/>
    </xf>
    <xf numFmtId="167" fontId="23" fillId="0" borderId="2" xfId="4" applyNumberFormat="1" applyFont="1" applyBorder="1" applyAlignment="1">
      <alignment vertical="center"/>
    </xf>
    <xf numFmtId="167" fontId="22" fillId="0" borderId="2" xfId="4" applyNumberFormat="1" applyFont="1" applyBorder="1" applyAlignment="1">
      <alignment vertical="center"/>
    </xf>
    <xf numFmtId="167" fontId="22" fillId="0" borderId="15" xfId="4" applyNumberFormat="1" applyFont="1" applyBorder="1" applyAlignment="1">
      <alignment vertical="center"/>
    </xf>
    <xf numFmtId="0" fontId="4" fillId="0" borderId="0" xfId="0" applyFont="1" applyAlignment="1">
      <alignment wrapText="1"/>
    </xf>
    <xf numFmtId="0" fontId="3" fillId="0" borderId="0" xfId="0" applyFont="1" applyAlignment="1">
      <alignment wrapText="1"/>
    </xf>
    <xf numFmtId="3" fontId="4" fillId="0" borderId="0" xfId="0" applyNumberFormat="1" applyFont="1" applyAlignment="1">
      <alignment wrapText="1"/>
    </xf>
    <xf numFmtId="2" fontId="4" fillId="0" borderId="0" xfId="0" applyNumberFormat="1" applyFont="1" applyAlignment="1">
      <alignment wrapText="1"/>
    </xf>
    <xf numFmtId="3" fontId="3" fillId="0" borderId="2" xfId="0" applyNumberFormat="1" applyFont="1" applyBorder="1" applyAlignment="1">
      <alignment horizontal="center" vertical="center" wrapText="1"/>
    </xf>
    <xf numFmtId="0" fontId="33" fillId="0" borderId="2" xfId="1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4" fontId="4" fillId="0" borderId="2" xfId="0" applyNumberFormat="1" applyFont="1" applyBorder="1" applyAlignment="1">
      <alignment vertical="center" wrapText="1"/>
    </xf>
    <xf numFmtId="3" fontId="35" fillId="0" borderId="2"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0" fontId="33" fillId="0" borderId="2" xfId="10" applyFont="1" applyBorder="1" applyAlignment="1">
      <alignment horizontal="justify" vertical="center" wrapText="1"/>
    </xf>
    <xf numFmtId="0" fontId="36" fillId="0" borderId="2" xfId="10" applyFont="1" applyBorder="1" applyAlignment="1">
      <alignment horizontal="right" vertical="center" wrapText="1"/>
    </xf>
    <xf numFmtId="4" fontId="33" fillId="0" borderId="2" xfId="10" applyNumberFormat="1" applyFont="1" applyBorder="1" applyAlignment="1">
      <alignment horizontal="right" vertical="center" wrapText="1"/>
    </xf>
    <xf numFmtId="0" fontId="36" fillId="0" borderId="2" xfId="10" applyFont="1" applyBorder="1" applyAlignment="1">
      <alignment horizontal="justify" vertical="center" wrapText="1"/>
    </xf>
    <xf numFmtId="4" fontId="36" fillId="0" borderId="2" xfId="10" applyNumberFormat="1" applyFont="1" applyBorder="1" applyAlignment="1">
      <alignment horizontal="right" vertical="center" wrapText="1"/>
    </xf>
    <xf numFmtId="3" fontId="36" fillId="0" borderId="2" xfId="10" applyNumberFormat="1" applyFont="1" applyBorder="1" applyAlignment="1">
      <alignment horizontal="right" vertical="center" wrapText="1"/>
    </xf>
    <xf numFmtId="4" fontId="36" fillId="0" borderId="2" xfId="11" applyNumberFormat="1" applyFont="1" applyBorder="1" applyAlignment="1">
      <alignment horizontal="right" vertical="center" wrapText="1"/>
    </xf>
    <xf numFmtId="0" fontId="33" fillId="0" borderId="2" xfId="10" applyFont="1" applyBorder="1" applyAlignment="1">
      <alignment horizontal="right" vertical="center" wrapText="1"/>
    </xf>
    <xf numFmtId="0" fontId="3" fillId="0" borderId="2" xfId="0" applyFont="1" applyBorder="1" applyAlignment="1">
      <alignment horizontal="left" vertical="center" wrapText="1"/>
    </xf>
    <xf numFmtId="4" fontId="3" fillId="0" borderId="2" xfId="0" applyNumberFormat="1" applyFont="1" applyBorder="1" applyAlignment="1">
      <alignment vertical="center" wrapText="1"/>
    </xf>
    <xf numFmtId="3" fontId="3" fillId="0" borderId="2" xfId="0" applyNumberFormat="1" applyFont="1" applyBorder="1" applyAlignment="1">
      <alignment vertical="center" wrapText="1"/>
    </xf>
    <xf numFmtId="3" fontId="3" fillId="0" borderId="2" xfId="0" applyNumberFormat="1" applyFont="1" applyBorder="1" applyAlignment="1">
      <alignment horizontal="right" vertical="center" wrapText="1"/>
    </xf>
    <xf numFmtId="4" fontId="37" fillId="0" borderId="2" xfId="0" applyNumberFormat="1" applyFont="1" applyBorder="1" applyAlignment="1">
      <alignment horizontal="right" vertical="center" wrapText="1"/>
    </xf>
    <xf numFmtId="4" fontId="4" fillId="0" borderId="2" xfId="0" applyNumberFormat="1" applyFont="1" applyBorder="1" applyAlignment="1">
      <alignment horizontal="right" vertical="center" wrapText="1"/>
    </xf>
    <xf numFmtId="3" fontId="4" fillId="3" borderId="2" xfId="0" applyNumberFormat="1" applyFont="1" applyFill="1" applyBorder="1" applyAlignment="1">
      <alignment horizontal="right" vertical="center" wrapText="1"/>
    </xf>
    <xf numFmtId="0" fontId="3" fillId="0" borderId="2" xfId="0" applyFont="1" applyBorder="1" applyAlignment="1">
      <alignment horizontal="justify" vertical="center" wrapText="1"/>
    </xf>
    <xf numFmtId="4" fontId="3" fillId="0" borderId="2" xfId="0" applyNumberFormat="1" applyFont="1" applyBorder="1" applyAlignment="1">
      <alignment horizontal="right" vertical="center" wrapText="1"/>
    </xf>
    <xf numFmtId="3" fontId="3" fillId="0" borderId="0" xfId="0" applyNumberFormat="1" applyFont="1" applyAlignment="1">
      <alignment horizontal="center" vertical="center" wrapText="1"/>
    </xf>
    <xf numFmtId="0" fontId="4" fillId="0" borderId="2" xfId="0" applyFont="1" applyBorder="1" applyAlignment="1">
      <alignment wrapText="1"/>
    </xf>
    <xf numFmtId="0" fontId="3" fillId="0" borderId="2" xfId="0" applyFont="1" applyBorder="1" applyAlignment="1">
      <alignment wrapText="1"/>
    </xf>
    <xf numFmtId="3" fontId="3" fillId="0" borderId="2" xfId="0" applyNumberFormat="1" applyFont="1" applyBorder="1" applyAlignment="1">
      <alignment wrapText="1"/>
    </xf>
    <xf numFmtId="4" fontId="7" fillId="0" borderId="10" xfId="2" applyNumberFormat="1" applyFont="1" applyFill="1" applyBorder="1" applyAlignment="1">
      <alignment horizontal="center" vertical="center"/>
    </xf>
    <xf numFmtId="4" fontId="7" fillId="0" borderId="11" xfId="4" applyNumberFormat="1" applyFont="1" applyFill="1" applyBorder="1" applyAlignment="1">
      <alignment vertical="center"/>
    </xf>
    <xf numFmtId="4" fontId="22" fillId="0" borderId="12" xfId="4" applyNumberFormat="1" applyFont="1" applyFill="1" applyBorder="1" applyAlignment="1">
      <alignment vertical="center"/>
    </xf>
    <xf numFmtId="4" fontId="7" fillId="0" borderId="10" xfId="4" applyNumberFormat="1" applyFont="1" applyFill="1" applyBorder="1" applyAlignment="1">
      <alignment vertical="center"/>
    </xf>
    <xf numFmtId="167" fontId="7" fillId="0" borderId="2" xfId="4" applyNumberFormat="1" applyFont="1" applyFill="1" applyBorder="1" applyAlignment="1">
      <alignment vertical="center" wrapText="1"/>
    </xf>
    <xf numFmtId="4" fontId="7" fillId="0" borderId="11" xfId="4" applyNumberFormat="1" applyFont="1" applyFill="1" applyBorder="1" applyAlignment="1">
      <alignment vertical="center" wrapText="1"/>
    </xf>
    <xf numFmtId="4" fontId="23" fillId="0" borderId="10" xfId="2" applyNumberFormat="1" applyFont="1" applyFill="1" applyBorder="1" applyAlignment="1">
      <alignment horizontal="center" vertical="center"/>
    </xf>
    <xf numFmtId="4" fontId="23" fillId="0" borderId="2" xfId="2" applyNumberFormat="1" applyFont="1" applyFill="1" applyBorder="1" applyAlignment="1">
      <alignment horizontal="center" vertical="center" wrapText="1"/>
    </xf>
    <xf numFmtId="4" fontId="23" fillId="0" borderId="11" xfId="4" applyNumberFormat="1" applyFont="1" applyFill="1" applyBorder="1" applyAlignment="1">
      <alignment vertical="center"/>
    </xf>
    <xf numFmtId="4" fontId="23" fillId="0" borderId="12" xfId="4" applyNumberFormat="1" applyFont="1" applyFill="1" applyBorder="1" applyAlignment="1">
      <alignment vertical="center"/>
    </xf>
    <xf numFmtId="4" fontId="23" fillId="0" borderId="13" xfId="4" applyNumberFormat="1" applyFont="1" applyFill="1" applyBorder="1" applyAlignment="1">
      <alignment vertical="center"/>
    </xf>
    <xf numFmtId="4" fontId="23" fillId="0" borderId="10" xfId="4" applyNumberFormat="1" applyFont="1" applyFill="1" applyBorder="1" applyAlignment="1">
      <alignment vertical="center"/>
    </xf>
    <xf numFmtId="167" fontId="23" fillId="0" borderId="2" xfId="4" applyNumberFormat="1" applyFont="1" applyFill="1" applyBorder="1" applyAlignment="1">
      <alignment vertical="center" wrapText="1"/>
    </xf>
    <xf numFmtId="4" fontId="23" fillId="0" borderId="11" xfId="4" applyNumberFormat="1" applyFont="1" applyFill="1" applyBorder="1" applyAlignment="1">
      <alignment vertical="center" wrapText="1"/>
    </xf>
    <xf numFmtId="4" fontId="23" fillId="0" borderId="0" xfId="4" applyNumberFormat="1" applyFont="1" applyFill="1" applyAlignment="1">
      <alignment vertical="center"/>
    </xf>
    <xf numFmtId="4" fontId="22" fillId="0" borderId="13" xfId="4" applyNumberFormat="1" applyFont="1" applyFill="1" applyBorder="1" applyAlignment="1">
      <alignment vertical="center"/>
    </xf>
    <xf numFmtId="4" fontId="12" fillId="0" borderId="10" xfId="4" applyNumberFormat="1" applyFont="1" applyFill="1" applyBorder="1" applyAlignment="1">
      <alignment vertical="center"/>
    </xf>
    <xf numFmtId="167" fontId="12" fillId="0" borderId="2" xfId="4" applyNumberFormat="1" applyFont="1" applyFill="1" applyBorder="1" applyAlignment="1">
      <alignment vertical="center" wrapText="1"/>
    </xf>
    <xf numFmtId="167" fontId="7" fillId="0" borderId="2" xfId="4" applyNumberFormat="1" applyFont="1" applyFill="1" applyBorder="1" applyAlignment="1">
      <alignment vertical="center"/>
    </xf>
    <xf numFmtId="37" fontId="7" fillId="0" borderId="2" xfId="4" applyNumberFormat="1" applyFont="1" applyBorder="1" applyAlignment="1">
      <alignment horizontal="center" vertical="center"/>
    </xf>
    <xf numFmtId="170" fontId="4" fillId="0" borderId="2" xfId="4" applyNumberFormat="1" applyFont="1" applyBorder="1" applyAlignment="1">
      <alignment horizontal="right" vertical="center" wrapText="1"/>
    </xf>
    <xf numFmtId="4" fontId="22" fillId="0" borderId="0" xfId="4" applyNumberFormat="1" applyFont="1" applyFill="1" applyAlignment="1">
      <alignment horizontal="center" vertical="center"/>
    </xf>
    <xf numFmtId="4" fontId="22" fillId="0" borderId="2" xfId="4" applyNumberFormat="1" applyFont="1" applyFill="1" applyBorder="1" applyAlignment="1">
      <alignment horizontal="center" vertical="center"/>
    </xf>
    <xf numFmtId="4" fontId="12" fillId="0" borderId="2" xfId="4" applyNumberFormat="1" applyFont="1" applyFill="1" applyBorder="1" applyAlignment="1">
      <alignment horizontal="center" vertical="center"/>
    </xf>
    <xf numFmtId="4" fontId="7" fillId="0" borderId="2" xfId="4" applyNumberFormat="1" applyFont="1" applyFill="1" applyBorder="1" applyAlignment="1">
      <alignment horizontal="center" vertical="center"/>
    </xf>
    <xf numFmtId="4" fontId="7" fillId="3" borderId="2" xfId="4" applyNumberFormat="1" applyFont="1" applyFill="1" applyBorder="1" applyAlignment="1">
      <alignment horizontal="center" vertical="center"/>
    </xf>
    <xf numFmtId="4" fontId="23" fillId="0" borderId="2" xfId="4" applyNumberFormat="1" applyFont="1" applyFill="1" applyBorder="1" applyAlignment="1">
      <alignment horizontal="center" vertical="center"/>
    </xf>
    <xf numFmtId="4" fontId="22" fillId="0" borderId="15" xfId="4" applyNumberFormat="1" applyFont="1" applyFill="1" applyBorder="1" applyAlignment="1">
      <alignment horizontal="center" vertical="center"/>
    </xf>
    <xf numFmtId="4" fontId="7" fillId="0" borderId="0" xfId="4" applyNumberFormat="1" applyFont="1" applyFill="1" applyAlignment="1">
      <alignment horizontal="center" vertical="center"/>
    </xf>
    <xf numFmtId="171" fontId="4" fillId="0" borderId="2" xfId="2" applyNumberFormat="1" applyFont="1" applyBorder="1" applyAlignment="1">
      <alignment vertical="center"/>
    </xf>
    <xf numFmtId="0" fontId="38" fillId="0" borderId="0" xfId="12"/>
    <xf numFmtId="4" fontId="7" fillId="0" borderId="2" xfId="2" applyNumberFormat="1" applyFont="1" applyBorder="1" applyAlignment="1">
      <alignment horizontal="center" vertical="center" wrapText="1"/>
    </xf>
    <xf numFmtId="4" fontId="22" fillId="0" borderId="2" xfId="2" applyNumberFormat="1" applyFont="1" applyBorder="1" applyAlignment="1">
      <alignment horizontal="center" vertical="center" wrapText="1"/>
    </xf>
    <xf numFmtId="4" fontId="7" fillId="0" borderId="2" xfId="2" applyNumberFormat="1" applyFont="1" applyBorder="1" applyAlignment="1">
      <alignment vertical="center"/>
    </xf>
    <xf numFmtId="4" fontId="12" fillId="0" borderId="2" xfId="2" applyNumberFormat="1" applyFont="1" applyBorder="1" applyAlignment="1">
      <alignment vertical="center"/>
    </xf>
    <xf numFmtId="4" fontId="12" fillId="0" borderId="2" xfId="2" applyNumberFormat="1" applyFont="1" applyBorder="1" applyAlignment="1">
      <alignment horizontal="center" vertical="center" wrapText="1"/>
    </xf>
    <xf numFmtId="4" fontId="7" fillId="0" borderId="2" xfId="2" applyNumberFormat="1" applyFont="1" applyBorder="1" applyAlignment="1">
      <alignment horizontal="left" vertical="center"/>
    </xf>
    <xf numFmtId="4" fontId="12" fillId="0" borderId="2" xfId="2" applyNumberFormat="1" applyFont="1" applyBorder="1" applyAlignment="1">
      <alignment horizontal="left" vertical="center"/>
    </xf>
    <xf numFmtId="4" fontId="22" fillId="0" borderId="2" xfId="2" applyNumberFormat="1" applyFont="1" applyBorder="1" applyAlignment="1">
      <alignment horizontal="left" vertical="center"/>
    </xf>
    <xf numFmtId="4" fontId="4" fillId="0" borderId="2" xfId="2" applyNumberFormat="1" applyFont="1" applyBorder="1" applyAlignment="1">
      <alignment horizontal="center" vertical="center" wrapText="1"/>
    </xf>
    <xf numFmtId="0" fontId="29" fillId="0" borderId="2" xfId="12" applyFont="1" applyBorder="1" applyAlignment="1">
      <alignment horizontal="center" vertical="center" wrapText="1"/>
    </xf>
    <xf numFmtId="0" fontId="22" fillId="0" borderId="2" xfId="12" applyFont="1" applyBorder="1" applyAlignment="1">
      <alignment horizontal="center" vertical="center" wrapText="1"/>
    </xf>
    <xf numFmtId="4" fontId="4" fillId="0" borderId="2" xfId="2" applyNumberFormat="1" applyFont="1" applyFill="1" applyBorder="1" applyAlignment="1">
      <alignment horizontal="center" vertical="center" wrapText="1"/>
    </xf>
    <xf numFmtId="167" fontId="22" fillId="0" borderId="2" xfId="4" applyNumberFormat="1" applyFont="1" applyBorder="1" applyAlignment="1">
      <alignment horizontal="right" vertical="center" wrapText="1"/>
    </xf>
    <xf numFmtId="167" fontId="7" fillId="0" borderId="2" xfId="4" applyNumberFormat="1" applyFont="1" applyBorder="1" applyAlignment="1">
      <alignment horizontal="right" vertical="center"/>
    </xf>
    <xf numFmtId="167" fontId="12" fillId="0" borderId="2" xfId="4" applyNumberFormat="1" applyFont="1" applyBorder="1" applyAlignment="1">
      <alignment horizontal="right" vertical="center" wrapText="1"/>
    </xf>
    <xf numFmtId="167" fontId="7" fillId="0" borderId="2" xfId="4" applyNumberFormat="1" applyFont="1" applyBorder="1" applyAlignment="1">
      <alignment horizontal="right" vertical="center" wrapText="1"/>
    </xf>
    <xf numFmtId="167" fontId="22" fillId="0" borderId="2" xfId="4" applyNumberFormat="1" applyFont="1" applyBorder="1" applyAlignment="1">
      <alignment horizontal="right" vertical="center"/>
    </xf>
    <xf numFmtId="0" fontId="22" fillId="3" borderId="2" xfId="12" applyFont="1" applyFill="1" applyBorder="1" applyAlignment="1">
      <alignment horizontal="center" vertical="center" wrapText="1"/>
    </xf>
    <xf numFmtId="167" fontId="22" fillId="3" borderId="2" xfId="4" applyNumberFormat="1" applyFont="1" applyFill="1" applyBorder="1" applyAlignment="1">
      <alignment horizontal="right" vertical="center"/>
    </xf>
    <xf numFmtId="167" fontId="22" fillId="3" borderId="2" xfId="2" applyNumberFormat="1" applyFont="1" applyFill="1" applyBorder="1" applyAlignment="1">
      <alignment vertical="center"/>
    </xf>
    <xf numFmtId="0" fontId="22" fillId="3" borderId="2" xfId="12" applyFont="1" applyFill="1" applyBorder="1" applyAlignment="1">
      <alignment horizontal="left" vertical="center" wrapText="1"/>
    </xf>
    <xf numFmtId="0" fontId="22" fillId="3" borderId="2" xfId="12" applyFont="1" applyFill="1" applyBorder="1" applyAlignment="1">
      <alignment vertical="center" wrapText="1"/>
    </xf>
    <xf numFmtId="4" fontId="7" fillId="3" borderId="0" xfId="2" applyNumberFormat="1" applyFont="1" applyFill="1" applyAlignment="1">
      <alignment vertical="center"/>
    </xf>
    <xf numFmtId="167" fontId="7" fillId="3" borderId="2" xfId="2" applyNumberFormat="1" applyFont="1" applyFill="1" applyBorder="1" applyAlignment="1">
      <alignment vertical="center"/>
    </xf>
    <xf numFmtId="4" fontId="7" fillId="3" borderId="2" xfId="2" applyNumberFormat="1" applyFont="1" applyFill="1" applyBorder="1" applyAlignment="1">
      <alignment horizontal="left" vertical="center"/>
    </xf>
    <xf numFmtId="4" fontId="7" fillId="3" borderId="2" xfId="2" applyNumberFormat="1" applyFont="1" applyFill="1" applyBorder="1" applyAlignment="1">
      <alignment horizontal="center" vertical="center" wrapText="1"/>
    </xf>
    <xf numFmtId="167" fontId="7" fillId="3" borderId="2" xfId="4" applyNumberFormat="1" applyFont="1" applyFill="1" applyBorder="1" applyAlignment="1">
      <alignment horizontal="right" vertical="center" wrapText="1"/>
    </xf>
    <xf numFmtId="167" fontId="7" fillId="3" borderId="2" xfId="2" applyNumberFormat="1" applyFont="1" applyFill="1" applyBorder="1" applyAlignment="1">
      <alignment vertical="center" wrapText="1"/>
    </xf>
    <xf numFmtId="167" fontId="7" fillId="3" borderId="2" xfId="4" applyNumberFormat="1" applyFont="1" applyFill="1" applyBorder="1" applyAlignment="1">
      <alignment horizontal="right" vertical="center"/>
    </xf>
    <xf numFmtId="167" fontId="22" fillId="3" borderId="2" xfId="2" applyNumberFormat="1" applyFont="1" applyFill="1" applyBorder="1" applyAlignment="1">
      <alignment vertical="center" wrapText="1"/>
    </xf>
    <xf numFmtId="4" fontId="7" fillId="3" borderId="0" xfId="2" applyNumberFormat="1" applyFont="1" applyFill="1"/>
    <xf numFmtId="4" fontId="22" fillId="3" borderId="0" xfId="2" applyNumberFormat="1" applyFont="1" applyFill="1"/>
    <xf numFmtId="167" fontId="7" fillId="3" borderId="2" xfId="2" applyNumberFormat="1" applyFont="1" applyFill="1" applyBorder="1" applyAlignment="1">
      <alignment horizontal="center" vertical="center" wrapText="1"/>
    </xf>
    <xf numFmtId="167" fontId="22" fillId="3" borderId="2" xfId="2" applyNumberFormat="1" applyFont="1" applyFill="1" applyBorder="1" applyAlignment="1">
      <alignment horizontal="right" vertical="center"/>
    </xf>
    <xf numFmtId="4" fontId="22" fillId="3" borderId="2" xfId="2" applyNumberFormat="1" applyFont="1" applyFill="1" applyBorder="1" applyAlignment="1">
      <alignment horizontal="center" vertical="center" wrapText="1"/>
    </xf>
    <xf numFmtId="4" fontId="22" fillId="0" borderId="3" xfId="2" applyNumberFormat="1" applyFont="1" applyBorder="1" applyAlignment="1">
      <alignment vertical="center"/>
    </xf>
    <xf numFmtId="4" fontId="22" fillId="0" borderId="3" xfId="2" applyNumberFormat="1" applyFont="1" applyBorder="1" applyAlignment="1">
      <alignment horizontal="center" vertical="center" wrapText="1"/>
    </xf>
    <xf numFmtId="4" fontId="22" fillId="0" borderId="3" xfId="2" applyNumberFormat="1" applyFont="1" applyBorder="1" applyAlignment="1">
      <alignment horizontal="left" vertical="center" wrapText="1"/>
    </xf>
    <xf numFmtId="0" fontId="22" fillId="0" borderId="2" xfId="12" applyFont="1" applyBorder="1" applyAlignment="1">
      <alignment vertical="center" wrapText="1"/>
    </xf>
    <xf numFmtId="167" fontId="22" fillId="0" borderId="2" xfId="2" applyNumberFormat="1" applyFont="1" applyBorder="1" applyAlignment="1">
      <alignment vertical="center"/>
    </xf>
    <xf numFmtId="167" fontId="22" fillId="0" borderId="2" xfId="2" applyNumberFormat="1" applyFont="1" applyBorder="1" applyAlignment="1">
      <alignment vertical="center" wrapText="1"/>
    </xf>
    <xf numFmtId="167" fontId="22" fillId="0" borderId="3" xfId="2" applyNumberFormat="1" applyFont="1" applyBorder="1" applyAlignment="1">
      <alignment horizontal="center" vertical="center" wrapText="1"/>
    </xf>
    <xf numFmtId="167" fontId="22" fillId="0" borderId="2" xfId="2" applyNumberFormat="1" applyFont="1" applyBorder="1" applyAlignment="1">
      <alignment horizontal="center" vertical="center" wrapText="1"/>
    </xf>
    <xf numFmtId="4" fontId="22" fillId="0" borderId="0" xfId="2" applyNumberFormat="1" applyFont="1" applyAlignment="1">
      <alignment vertical="center"/>
    </xf>
    <xf numFmtId="4" fontId="22" fillId="0" borderId="0" xfId="2" applyNumberFormat="1" applyFont="1"/>
    <xf numFmtId="167" fontId="22" fillId="0" borderId="2" xfId="2" applyNumberFormat="1" applyFont="1" applyBorder="1" applyAlignment="1">
      <alignment horizontal="right" vertical="center"/>
    </xf>
    <xf numFmtId="167" fontId="7" fillId="0" borderId="2" xfId="2" applyNumberFormat="1" applyFont="1" applyBorder="1" applyAlignment="1">
      <alignment horizontal="center" vertical="center" wrapText="1"/>
    </xf>
    <xf numFmtId="4" fontId="7" fillId="0" borderId="0" xfId="2" applyNumberFormat="1" applyFont="1" applyAlignment="1">
      <alignment vertical="center"/>
    </xf>
    <xf numFmtId="167" fontId="7" fillId="0" borderId="2" xfId="2" applyNumberFormat="1" applyFont="1" applyBorder="1" applyAlignment="1">
      <alignment vertical="center"/>
    </xf>
    <xf numFmtId="4" fontId="22" fillId="0" borderId="0" xfId="2" applyNumberFormat="1" applyFont="1" applyAlignment="1">
      <alignment horizontal="left"/>
    </xf>
    <xf numFmtId="4" fontId="7" fillId="0" borderId="0" xfId="2" applyNumberFormat="1" applyFont="1"/>
    <xf numFmtId="4" fontId="7" fillId="0" borderId="0" xfId="2" applyNumberFormat="1" applyFont="1" applyAlignment="1">
      <alignment horizontal="left" vertical="center" wrapText="1"/>
    </xf>
    <xf numFmtId="4" fontId="7" fillId="0" borderId="0" xfId="2" applyNumberFormat="1" applyFont="1" applyAlignment="1">
      <alignment horizontal="center" vertical="center"/>
    </xf>
    <xf numFmtId="4" fontId="22" fillId="0" borderId="0" xfId="2" applyNumberFormat="1" applyFont="1" applyAlignment="1">
      <alignment horizontal="center" wrapText="1"/>
    </xf>
    <xf numFmtId="166" fontId="7" fillId="0" borderId="2" xfId="2" applyNumberFormat="1" applyFont="1" applyBorder="1" applyAlignment="1">
      <alignment horizontal="left" vertical="center" wrapText="1"/>
    </xf>
    <xf numFmtId="166" fontId="7" fillId="0" borderId="2" xfId="2" applyNumberFormat="1" applyFont="1" applyBorder="1" applyAlignment="1">
      <alignment horizontal="center" vertical="center" wrapText="1"/>
    </xf>
    <xf numFmtId="166" fontId="7" fillId="0" borderId="0" xfId="2" applyNumberFormat="1" applyFont="1"/>
    <xf numFmtId="166" fontId="22" fillId="0" borderId="2" xfId="2" applyNumberFormat="1" applyFont="1" applyBorder="1" applyAlignment="1">
      <alignment horizontal="left" vertical="center" wrapText="1"/>
    </xf>
    <xf numFmtId="166" fontId="22" fillId="0" borderId="2" xfId="2" applyNumberFormat="1" applyFont="1" applyBorder="1" applyAlignment="1">
      <alignment horizontal="center" vertical="center" wrapText="1"/>
    </xf>
    <xf numFmtId="166" fontId="22" fillId="0" borderId="2" xfId="2" applyNumberFormat="1" applyFont="1" applyBorder="1"/>
    <xf numFmtId="166" fontId="22" fillId="0" borderId="0" xfId="2" applyNumberFormat="1" applyFont="1"/>
    <xf numFmtId="4" fontId="22" fillId="3" borderId="2" xfId="2" applyNumberFormat="1" applyFont="1" applyFill="1" applyBorder="1" applyAlignment="1">
      <alignment horizontal="left" vertical="center"/>
    </xf>
    <xf numFmtId="4" fontId="22" fillId="3" borderId="2" xfId="2" applyNumberFormat="1" applyFont="1" applyFill="1" applyBorder="1" applyAlignment="1">
      <alignment horizontal="left" vertical="center" wrapText="1"/>
    </xf>
    <xf numFmtId="4" fontId="22" fillId="3" borderId="2" xfId="2" applyNumberFormat="1" applyFont="1" applyFill="1" applyBorder="1" applyAlignment="1">
      <alignment horizontal="center" vertical="center"/>
    </xf>
    <xf numFmtId="167" fontId="22" fillId="3" borderId="2" xfId="2" applyNumberFormat="1" applyFont="1" applyFill="1" applyBorder="1" applyAlignment="1">
      <alignment horizontal="center" vertical="center"/>
    </xf>
    <xf numFmtId="4" fontId="22" fillId="0" borderId="2" xfId="2" applyNumberFormat="1" applyFont="1" applyBorder="1" applyAlignment="1">
      <alignment horizontal="left" vertical="center" wrapText="1"/>
    </xf>
    <xf numFmtId="4" fontId="12" fillId="0" borderId="2" xfId="2" applyNumberFormat="1" applyFont="1" applyBorder="1" applyAlignment="1">
      <alignment horizontal="left" vertical="center" wrapText="1"/>
    </xf>
    <xf numFmtId="4" fontId="12" fillId="0" borderId="2" xfId="2" applyNumberFormat="1" applyFont="1" applyBorder="1" applyAlignment="1">
      <alignment vertical="center" wrapText="1"/>
    </xf>
    <xf numFmtId="167" fontId="12" fillId="0" borderId="2" xfId="2" applyNumberFormat="1" applyFont="1" applyBorder="1" applyAlignment="1">
      <alignment horizontal="center" vertical="center" wrapText="1"/>
    </xf>
    <xf numFmtId="167" fontId="23" fillId="0" borderId="2" xfId="2" applyNumberFormat="1" applyFont="1" applyBorder="1" applyAlignment="1">
      <alignment horizontal="right" vertical="center"/>
    </xf>
    <xf numFmtId="167" fontId="12" fillId="0" borderId="2" xfId="4" applyNumberFormat="1" applyFont="1" applyBorder="1" applyAlignment="1">
      <alignment horizontal="right" vertical="center"/>
    </xf>
    <xf numFmtId="168" fontId="12" fillId="0" borderId="2" xfId="4" applyNumberFormat="1" applyFont="1" applyBorder="1" applyAlignment="1">
      <alignment horizontal="right" vertical="center" wrapText="1"/>
    </xf>
    <xf numFmtId="4" fontId="12" fillId="0" borderId="0" xfId="2" applyNumberFormat="1" applyFont="1"/>
    <xf numFmtId="169" fontId="12" fillId="0" borderId="2" xfId="4" applyNumberFormat="1" applyFont="1" applyBorder="1" applyAlignment="1">
      <alignment horizontal="right" vertical="center" wrapText="1"/>
    </xf>
    <xf numFmtId="4" fontId="7" fillId="3" borderId="2" xfId="2" applyNumberFormat="1" applyFont="1" applyFill="1" applyBorder="1"/>
    <xf numFmtId="4" fontId="7" fillId="0" borderId="2" xfId="2" applyNumberFormat="1" applyFont="1" applyBorder="1" applyAlignment="1">
      <alignment horizontal="left" vertical="center" wrapText="1"/>
    </xf>
    <xf numFmtId="168" fontId="7" fillId="0" borderId="2" xfId="4" applyNumberFormat="1" applyFont="1" applyBorder="1" applyAlignment="1">
      <alignment horizontal="right" vertical="center" wrapText="1"/>
    </xf>
    <xf numFmtId="4" fontId="7" fillId="0" borderId="2" xfId="2" applyNumberFormat="1" applyFont="1" applyBorder="1" applyAlignment="1">
      <alignment horizontal="justify" vertical="center" wrapText="1"/>
    </xf>
    <xf numFmtId="167" fontId="7" fillId="0" borderId="2" xfId="2" applyNumberFormat="1" applyFont="1" applyBorder="1" applyAlignment="1">
      <alignment vertical="center" wrapText="1"/>
    </xf>
    <xf numFmtId="167" fontId="12" fillId="0" borderId="2" xfId="2" applyNumberFormat="1" applyFont="1" applyBorder="1" applyAlignment="1">
      <alignment vertical="center" wrapText="1"/>
    </xf>
    <xf numFmtId="4" fontId="7" fillId="0" borderId="2" xfId="2" applyNumberFormat="1" applyFont="1" applyBorder="1" applyAlignment="1">
      <alignment vertical="center" wrapText="1"/>
    </xf>
    <xf numFmtId="168" fontId="7" fillId="0" borderId="2" xfId="2" applyNumberFormat="1" applyFont="1" applyBorder="1" applyAlignment="1">
      <alignment vertical="center" wrapText="1"/>
    </xf>
    <xf numFmtId="4" fontId="7" fillId="3" borderId="2" xfId="2" applyNumberFormat="1" applyFont="1" applyFill="1" applyBorder="1" applyAlignment="1">
      <alignment horizontal="justify" vertical="center" wrapText="1"/>
    </xf>
    <xf numFmtId="3" fontId="22" fillId="0" borderId="2" xfId="2" applyNumberFormat="1" applyFont="1" applyBorder="1" applyAlignment="1">
      <alignment horizontal="left" vertical="center"/>
    </xf>
    <xf numFmtId="3" fontId="22" fillId="3" borderId="2" xfId="2" applyNumberFormat="1" applyFont="1" applyFill="1" applyBorder="1" applyAlignment="1">
      <alignment horizontal="left" vertical="center"/>
    </xf>
    <xf numFmtId="167" fontId="22" fillId="3" borderId="2" xfId="2" applyNumberFormat="1" applyFont="1" applyFill="1" applyBorder="1" applyAlignment="1">
      <alignment horizontal="center" vertical="center" wrapText="1"/>
    </xf>
    <xf numFmtId="4" fontId="22" fillId="0" borderId="3" xfId="2" applyNumberFormat="1" applyFont="1" applyBorder="1" applyAlignment="1">
      <alignment horizontal="left" vertical="center"/>
    </xf>
    <xf numFmtId="0" fontId="22" fillId="3" borderId="3" xfId="2" applyFont="1" applyFill="1" applyBorder="1" applyAlignment="1">
      <alignment horizontal="left" vertical="center"/>
    </xf>
    <xf numFmtId="4" fontId="22" fillId="3" borderId="3" xfId="2" applyNumberFormat="1" applyFont="1" applyFill="1" applyBorder="1" applyAlignment="1">
      <alignment vertical="center"/>
    </xf>
    <xf numFmtId="167" fontId="22" fillId="3" borderId="3" xfId="2" applyNumberFormat="1" applyFont="1" applyFill="1" applyBorder="1" applyAlignment="1">
      <alignment horizontal="center" vertical="center" wrapText="1"/>
    </xf>
    <xf numFmtId="4" fontId="22" fillId="3" borderId="0" xfId="2" applyNumberFormat="1" applyFont="1" applyFill="1" applyAlignment="1">
      <alignment vertical="center"/>
    </xf>
    <xf numFmtId="0" fontId="22" fillId="0" borderId="2" xfId="12" applyFont="1" applyBorder="1" applyAlignment="1">
      <alignment horizontal="left" vertical="center" wrapText="1"/>
    </xf>
    <xf numFmtId="0" fontId="12" fillId="0" borderId="0" xfId="12" applyFont="1" applyAlignment="1">
      <alignment vertical="center"/>
    </xf>
    <xf numFmtId="167" fontId="7" fillId="0" borderId="0" xfId="2" applyNumberFormat="1" applyFont="1"/>
    <xf numFmtId="4" fontId="7" fillId="0" borderId="2" xfId="2" applyNumberFormat="1" applyFont="1" applyBorder="1"/>
    <xf numFmtId="167" fontId="7" fillId="0" borderId="2" xfId="2" applyNumberFormat="1" applyFont="1" applyBorder="1"/>
    <xf numFmtId="167" fontId="4" fillId="0" borderId="2" xfId="4" applyNumberFormat="1" applyFont="1" applyBorder="1" applyAlignment="1">
      <alignment horizontal="right" vertical="center"/>
    </xf>
    <xf numFmtId="167" fontId="4" fillId="0" borderId="2" xfId="2" applyNumberFormat="1" applyFont="1" applyBorder="1" applyAlignment="1">
      <alignment vertical="center" wrapText="1"/>
    </xf>
    <xf numFmtId="4" fontId="3" fillId="0" borderId="2" xfId="2" applyNumberFormat="1" applyFont="1" applyBorder="1" applyAlignment="1">
      <alignment vertical="center" wrapText="1"/>
    </xf>
    <xf numFmtId="4" fontId="3" fillId="0" borderId="23" xfId="2" applyNumberFormat="1" applyFont="1" applyBorder="1" applyAlignment="1">
      <alignment vertical="center"/>
    </xf>
    <xf numFmtId="4" fontId="3" fillId="0" borderId="25" xfId="2" applyNumberFormat="1" applyFont="1" applyBorder="1" applyAlignment="1">
      <alignment vertical="center"/>
    </xf>
    <xf numFmtId="4" fontId="22" fillId="0" borderId="0" xfId="4" applyNumberFormat="1" applyFont="1" applyAlignment="1">
      <alignment horizontal="center" vertical="center" wrapText="1"/>
    </xf>
    <xf numFmtId="4" fontId="22" fillId="0" borderId="2" xfId="4" applyNumberFormat="1" applyFont="1" applyBorder="1" applyAlignment="1">
      <alignment horizontal="center" vertical="center"/>
    </xf>
    <xf numFmtId="4" fontId="22" fillId="0" borderId="13" xfId="2" applyNumberFormat="1" applyFont="1" applyBorder="1" applyAlignment="1">
      <alignment horizontal="center" vertical="center" wrapText="1"/>
    </xf>
    <xf numFmtId="4" fontId="22" fillId="0" borderId="12" xfId="2" applyNumberFormat="1" applyFont="1" applyBorder="1" applyAlignment="1">
      <alignment horizontal="center" vertical="center" wrapText="1"/>
    </xf>
    <xf numFmtId="170" fontId="7" fillId="0" borderId="2" xfId="4" applyNumberFormat="1" applyFont="1" applyFill="1" applyBorder="1" applyAlignment="1">
      <alignment vertical="center"/>
    </xf>
    <xf numFmtId="170" fontId="12" fillId="0" borderId="2" xfId="4" applyNumberFormat="1" applyFont="1" applyFill="1" applyBorder="1" applyAlignment="1">
      <alignment vertical="center"/>
    </xf>
    <xf numFmtId="4" fontId="4" fillId="0" borderId="2" xfId="2" applyNumberFormat="1" applyFont="1" applyBorder="1" applyAlignment="1">
      <alignment horizontal="center" vertical="center" wrapText="1"/>
    </xf>
    <xf numFmtId="4" fontId="22" fillId="0" borderId="2" xfId="2" applyNumberFormat="1" applyFont="1" applyBorder="1" applyAlignment="1">
      <alignment horizontal="center" vertical="center" wrapText="1"/>
    </xf>
    <xf numFmtId="4" fontId="11" fillId="0" borderId="2" xfId="2" applyNumberFormat="1" applyFont="1" applyBorder="1" applyAlignment="1">
      <alignment vertical="center"/>
    </xf>
    <xf numFmtId="4" fontId="22" fillId="0" borderId="2" xfId="2" applyNumberFormat="1" applyFont="1" applyBorder="1" applyAlignment="1">
      <alignment horizontal="left" vertical="center"/>
    </xf>
    <xf numFmtId="4" fontId="22" fillId="0" borderId="2" xfId="2" applyNumberFormat="1" applyFont="1" applyBorder="1" applyAlignment="1">
      <alignment horizontal="center" vertical="center" wrapText="1"/>
    </xf>
    <xf numFmtId="166" fontId="12" fillId="0" borderId="2" xfId="3" applyNumberFormat="1" applyFont="1" applyBorder="1" applyAlignment="1">
      <alignment horizontal="center" vertical="center"/>
    </xf>
    <xf numFmtId="166" fontId="4" fillId="0" borderId="0" xfId="2" applyNumberFormat="1" applyFont="1" applyAlignment="1">
      <alignment horizontal="center"/>
    </xf>
    <xf numFmtId="2" fontId="3" fillId="0" borderId="0" xfId="2" applyNumberFormat="1" applyFont="1" applyAlignment="1">
      <alignment vertical="center"/>
    </xf>
    <xf numFmtId="2" fontId="4" fillId="0" borderId="2" xfId="3" applyNumberFormat="1" applyFont="1" applyBorder="1" applyAlignment="1">
      <alignment horizontal="center" vertical="center" wrapText="1"/>
    </xf>
    <xf numFmtId="2" fontId="7" fillId="0" borderId="2" xfId="2" applyNumberFormat="1" applyFont="1" applyBorder="1" applyAlignment="1">
      <alignment horizontal="center" vertical="center" wrapText="1"/>
    </xf>
    <xf numFmtId="2" fontId="3" fillId="0" borderId="2" xfId="4" applyNumberFormat="1" applyFont="1" applyBorder="1" applyAlignment="1">
      <alignment horizontal="right" vertical="center"/>
    </xf>
    <xf numFmtId="2" fontId="4" fillId="0" borderId="2" xfId="4" applyNumberFormat="1" applyFont="1" applyBorder="1" applyAlignment="1">
      <alignment horizontal="right" vertical="center"/>
    </xf>
    <xf numFmtId="2" fontId="6" fillId="0" borderId="2" xfId="4" applyNumberFormat="1" applyFont="1" applyBorder="1" applyAlignment="1">
      <alignment horizontal="right" vertical="center"/>
    </xf>
    <xf numFmtId="2" fontId="4" fillId="0" borderId="0" xfId="3" applyNumberFormat="1" applyFont="1" applyAlignment="1">
      <alignment horizontal="center" vertical="center"/>
    </xf>
    <xf numFmtId="166" fontId="7" fillId="0" borderId="2" xfId="4" applyNumberFormat="1" applyFont="1" applyBorder="1" applyAlignment="1">
      <alignment horizontal="center" vertical="center" wrapText="1"/>
    </xf>
    <xf numFmtId="4" fontId="23" fillId="0" borderId="2" xfId="2" applyNumberFormat="1" applyFont="1" applyBorder="1" applyAlignment="1">
      <alignment horizontal="left" vertical="center" wrapText="1"/>
    </xf>
    <xf numFmtId="4" fontId="7" fillId="0" borderId="2" xfId="2" applyNumberFormat="1" applyFont="1" applyFill="1" applyBorder="1" applyAlignment="1">
      <alignment vertical="center" wrapText="1"/>
    </xf>
    <xf numFmtId="4" fontId="7" fillId="0" borderId="2" xfId="2" applyNumberFormat="1" applyFont="1" applyFill="1" applyBorder="1" applyAlignment="1">
      <alignment horizontal="left" vertical="center" wrapText="1"/>
    </xf>
    <xf numFmtId="4" fontId="23" fillId="0" borderId="2" xfId="2" applyNumberFormat="1" applyFont="1" applyFill="1" applyBorder="1" applyAlignment="1">
      <alignment horizontal="left" vertical="center" wrapText="1"/>
    </xf>
    <xf numFmtId="4" fontId="22" fillId="0" borderId="0" xfId="2" applyNumberFormat="1" applyFont="1" applyAlignment="1">
      <alignment horizontal="left" vertical="center"/>
    </xf>
    <xf numFmtId="4" fontId="7" fillId="0" borderId="0" xfId="2" applyNumberFormat="1" applyFont="1" applyAlignment="1">
      <alignment horizontal="left" vertical="center"/>
    </xf>
    <xf numFmtId="4" fontId="22" fillId="0" borderId="0" xfId="3" applyNumberFormat="1" applyFont="1" applyAlignment="1">
      <alignment horizontal="center" vertical="center" wrapText="1"/>
    </xf>
    <xf numFmtId="4" fontId="7" fillId="0" borderId="0" xfId="3" applyNumberFormat="1" applyFont="1" applyAlignment="1">
      <alignment horizontal="center" vertical="center" wrapText="1"/>
    </xf>
    <xf numFmtId="4" fontId="7" fillId="0" borderId="0" xfId="3" applyNumberFormat="1" applyFont="1" applyAlignment="1">
      <alignment vertical="center" wrapText="1"/>
    </xf>
    <xf numFmtId="4" fontId="23" fillId="0" borderId="0" xfId="3" applyNumberFormat="1" applyFont="1" applyAlignment="1">
      <alignment horizontal="right" vertical="center" wrapText="1"/>
    </xf>
    <xf numFmtId="4" fontId="22" fillId="0" borderId="2" xfId="7" applyNumberFormat="1" applyFont="1" applyBorder="1" applyAlignment="1">
      <alignment horizontal="center" vertical="center" wrapText="1"/>
    </xf>
    <xf numFmtId="4" fontId="22" fillId="0" borderId="2" xfId="7" applyNumberFormat="1" applyFont="1" applyBorder="1" applyAlignment="1">
      <alignment horizontal="right" vertical="center" wrapText="1"/>
    </xf>
    <xf numFmtId="4" fontId="22" fillId="0" borderId="2" xfId="7" applyNumberFormat="1" applyFont="1" applyBorder="1" applyAlignment="1">
      <alignment horizontal="right" vertical="center"/>
    </xf>
    <xf numFmtId="4" fontId="22" fillId="0" borderId="2" xfId="7" applyNumberFormat="1" applyFont="1" applyBorder="1" applyAlignment="1">
      <alignment vertical="center" wrapText="1"/>
    </xf>
    <xf numFmtId="4" fontId="7" fillId="0" borderId="2" xfId="2" applyNumberFormat="1" applyFont="1" applyBorder="1" applyAlignment="1">
      <alignment horizontal="center" vertical="center"/>
    </xf>
    <xf numFmtId="4" fontId="7" fillId="0" borderId="2" xfId="7" applyNumberFormat="1" applyFont="1" applyBorder="1" applyAlignment="1">
      <alignment horizontal="right" vertical="center"/>
    </xf>
    <xf numFmtId="4" fontId="7" fillId="0" borderId="2" xfId="7" applyNumberFormat="1" applyFont="1" applyBorder="1" applyAlignment="1">
      <alignment horizontal="right" vertical="center" wrapText="1"/>
    </xf>
    <xf numFmtId="4" fontId="7" fillId="0" borderId="2" xfId="7" applyNumberFormat="1" applyFont="1" applyBorder="1" applyAlignment="1">
      <alignment horizontal="center" vertical="center"/>
    </xf>
    <xf numFmtId="4" fontId="7" fillId="0" borderId="2" xfId="7" applyNumberFormat="1" applyFont="1" applyBorder="1" applyAlignment="1">
      <alignment vertical="center" wrapText="1"/>
    </xf>
    <xf numFmtId="4" fontId="12" fillId="0" borderId="2" xfId="7" applyNumberFormat="1" applyFont="1" applyBorder="1" applyAlignment="1">
      <alignment horizontal="right" vertical="center"/>
    </xf>
    <xf numFmtId="4" fontId="12" fillId="0" borderId="2" xfId="7" applyNumberFormat="1" applyFont="1" applyBorder="1" applyAlignment="1">
      <alignment horizontal="right" vertical="center" wrapText="1"/>
    </xf>
    <xf numFmtId="4" fontId="12" fillId="0" borderId="2" xfId="7" applyNumberFormat="1" applyFont="1" applyBorder="1" applyAlignment="1">
      <alignment horizontal="center" vertical="center"/>
    </xf>
    <xf numFmtId="4" fontId="12" fillId="0" borderId="2" xfId="7" applyNumberFormat="1" applyFont="1" applyBorder="1" applyAlignment="1">
      <alignment vertical="center" wrapText="1"/>
    </xf>
    <xf numFmtId="4" fontId="23" fillId="0" borderId="2" xfId="7" applyNumberFormat="1" applyFont="1" applyBorder="1" applyAlignment="1">
      <alignment horizontal="right" vertical="center"/>
    </xf>
    <xf numFmtId="4" fontId="23" fillId="0" borderId="2" xfId="7" applyNumberFormat="1" applyFont="1" applyBorder="1" applyAlignment="1">
      <alignment horizontal="right" vertical="center" wrapText="1"/>
    </xf>
    <xf numFmtId="4" fontId="23" fillId="0" borderId="2" xfId="7" applyNumberFormat="1" applyFont="1" applyBorder="1" applyAlignment="1">
      <alignment horizontal="center" vertical="center"/>
    </xf>
    <xf numFmtId="4" fontId="23" fillId="0" borderId="2" xfId="7" applyNumberFormat="1" applyFont="1" applyBorder="1" applyAlignment="1">
      <alignment vertical="center" wrapText="1"/>
    </xf>
    <xf numFmtId="4" fontId="23" fillId="0" borderId="0" xfId="3" applyNumberFormat="1" applyFont="1" applyAlignment="1">
      <alignment vertical="center"/>
    </xf>
    <xf numFmtId="4" fontId="63" fillId="0" borderId="2" xfId="2" applyNumberFormat="1" applyFont="1" applyBorder="1" applyAlignment="1">
      <alignment horizontal="left" vertical="center"/>
    </xf>
    <xf numFmtId="4" fontId="63" fillId="0" borderId="2" xfId="2" applyNumberFormat="1" applyFont="1" applyBorder="1" applyAlignment="1">
      <alignment horizontal="center" vertical="center" wrapText="1"/>
    </xf>
    <xf numFmtId="4" fontId="63" fillId="0" borderId="2" xfId="2" applyNumberFormat="1" applyFont="1" applyBorder="1" applyAlignment="1">
      <alignment horizontal="left" vertical="center" wrapText="1"/>
    </xf>
    <xf numFmtId="185" fontId="12" fillId="0" borderId="2" xfId="7" applyNumberFormat="1" applyFont="1" applyBorder="1" applyAlignment="1">
      <alignment horizontal="right" vertical="center" wrapText="1"/>
    </xf>
    <xf numFmtId="4" fontId="22" fillId="0" borderId="2" xfId="3" applyNumberFormat="1" applyFont="1" applyBorder="1" applyAlignment="1">
      <alignment horizontal="right" vertical="center"/>
    </xf>
    <xf numFmtId="4" fontId="22" fillId="0" borderId="0" xfId="3" applyNumberFormat="1" applyFont="1" applyAlignment="1">
      <alignment vertical="center"/>
    </xf>
    <xf numFmtId="4" fontId="12" fillId="0" borderId="2" xfId="3" applyNumberFormat="1" applyFont="1" applyBorder="1" applyAlignment="1">
      <alignment horizontal="right" vertical="center"/>
    </xf>
    <xf numFmtId="4" fontId="12" fillId="0" borderId="2" xfId="3" applyNumberFormat="1" applyFont="1" applyBorder="1" applyAlignment="1">
      <alignment vertical="center"/>
    </xf>
    <xf numFmtId="4" fontId="7" fillId="0" borderId="2" xfId="3" applyNumberFormat="1" applyFont="1" applyBorder="1" applyAlignment="1">
      <alignment horizontal="right" vertical="center"/>
    </xf>
    <xf numFmtId="4" fontId="7" fillId="0" borderId="2" xfId="3" applyNumberFormat="1" applyFont="1" applyBorder="1" applyAlignment="1">
      <alignment vertical="center"/>
    </xf>
    <xf numFmtId="4" fontId="7" fillId="0" borderId="2" xfId="2" quotePrefix="1" applyNumberFormat="1" applyFont="1" applyBorder="1" applyAlignment="1">
      <alignment horizontal="center" vertical="center"/>
    </xf>
    <xf numFmtId="3" fontId="22" fillId="0" borderId="2" xfId="2" applyNumberFormat="1" applyFont="1" applyBorder="1" applyAlignment="1">
      <alignment horizontal="center" vertical="center"/>
    </xf>
    <xf numFmtId="4" fontId="7" fillId="0" borderId="0" xfId="3" applyNumberFormat="1" applyFont="1" applyAlignment="1">
      <alignment horizontal="center" vertical="center"/>
    </xf>
    <xf numFmtId="171" fontId="4" fillId="0" borderId="2" xfId="2" applyNumberFormat="1" applyFont="1" applyBorder="1" applyAlignment="1">
      <alignment vertical="center" wrapText="1"/>
    </xf>
    <xf numFmtId="170" fontId="4" fillId="0" borderId="2" xfId="2" applyNumberFormat="1" applyFont="1" applyBorder="1" applyAlignment="1">
      <alignment vertical="center" wrapText="1"/>
    </xf>
    <xf numFmtId="171" fontId="11" fillId="0" borderId="2" xfId="4" applyNumberFormat="1" applyFont="1" applyBorder="1" applyAlignment="1">
      <alignment horizontal="right" vertical="center" wrapText="1"/>
    </xf>
    <xf numFmtId="4" fontId="3" fillId="0" borderId="0" xfId="7" applyNumberFormat="1" applyFont="1" applyAlignment="1">
      <alignment horizontal="center" vertical="center" wrapText="1"/>
    </xf>
    <xf numFmtId="4" fontId="17" fillId="0" borderId="0" xfId="7" applyNumberFormat="1" applyFont="1" applyAlignment="1">
      <alignment horizontal="center" vertical="center" wrapText="1"/>
    </xf>
    <xf numFmtId="0" fontId="8" fillId="0" borderId="1" xfId="0" applyFont="1" applyBorder="1" applyAlignment="1">
      <alignment horizontal="center" vertical="center" wrapText="1"/>
    </xf>
    <xf numFmtId="4" fontId="3" fillId="0" borderId="0" xfId="2" applyNumberFormat="1" applyFont="1" applyAlignment="1">
      <alignment horizontal="center" vertical="center" wrapText="1"/>
    </xf>
    <xf numFmtId="4" fontId="3" fillId="0" borderId="2" xfId="2" applyNumberFormat="1" applyFont="1" applyBorder="1" applyAlignment="1">
      <alignment horizontal="center" vertical="center"/>
    </xf>
    <xf numFmtId="4" fontId="3" fillId="0" borderId="2" xfId="2" applyNumberFormat="1" applyFont="1" applyBorder="1" applyAlignment="1">
      <alignment horizontal="center" vertical="center" wrapText="1"/>
    </xf>
    <xf numFmtId="4" fontId="3" fillId="0" borderId="13" xfId="2" applyNumberFormat="1" applyFont="1" applyBorder="1" applyAlignment="1">
      <alignment horizontal="center" vertical="center" wrapText="1"/>
    </xf>
    <xf numFmtId="4" fontId="3" fillId="0" borderId="19" xfId="2" applyNumberFormat="1" applyFont="1" applyBorder="1" applyAlignment="1">
      <alignment horizontal="center" vertical="center" wrapText="1"/>
    </xf>
    <xf numFmtId="4" fontId="3" fillId="0" borderId="12" xfId="2" applyNumberFormat="1" applyFont="1" applyBorder="1" applyAlignment="1">
      <alignment horizontal="center" vertical="center" wrapText="1"/>
    </xf>
    <xf numFmtId="4" fontId="6" fillId="0" borderId="1" xfId="3" applyNumberFormat="1" applyFont="1" applyBorder="1" applyAlignment="1">
      <alignment horizontal="right" vertical="center" wrapText="1"/>
    </xf>
    <xf numFmtId="4" fontId="12" fillId="0" borderId="0" xfId="3" applyNumberFormat="1" applyFont="1" applyAlignment="1">
      <alignment horizontal="left" vertical="center" wrapText="1"/>
    </xf>
    <xf numFmtId="4" fontId="7" fillId="0" borderId="0" xfId="3" applyNumberFormat="1" applyFont="1" applyAlignment="1">
      <alignment horizontal="left" vertical="center" wrapText="1"/>
    </xf>
    <xf numFmtId="4" fontId="3" fillId="0" borderId="0" xfId="2" applyNumberFormat="1" applyFont="1" applyAlignment="1">
      <alignment horizontal="left" vertical="center"/>
    </xf>
    <xf numFmtId="4" fontId="3" fillId="0" borderId="0" xfId="3" applyNumberFormat="1" applyFont="1" applyAlignment="1">
      <alignment horizontal="center" vertical="center" wrapText="1"/>
    </xf>
    <xf numFmtId="4" fontId="4" fillId="0" borderId="2" xfId="2" applyNumberFormat="1" applyFont="1" applyBorder="1" applyAlignment="1">
      <alignment horizontal="center" vertical="center" wrapText="1"/>
    </xf>
    <xf numFmtId="4" fontId="3" fillId="0" borderId="2" xfId="3" applyNumberFormat="1" applyFont="1" applyBorder="1" applyAlignment="1">
      <alignment horizontal="center" vertical="center" wrapText="1"/>
    </xf>
    <xf numFmtId="4" fontId="3" fillId="0" borderId="3" xfId="3" applyNumberFormat="1" applyFont="1" applyBorder="1" applyAlignment="1">
      <alignment horizontal="center" vertical="center" wrapText="1"/>
    </xf>
    <xf numFmtId="4" fontId="3" fillId="0" borderId="4" xfId="3" applyNumberFormat="1" applyFont="1" applyBorder="1" applyAlignment="1">
      <alignment horizontal="center" vertical="center" wrapText="1"/>
    </xf>
    <xf numFmtId="4" fontId="3" fillId="0" borderId="13" xfId="3" applyNumberFormat="1" applyFont="1" applyBorder="1" applyAlignment="1">
      <alignment horizontal="center" vertical="center"/>
    </xf>
    <xf numFmtId="4" fontId="3" fillId="0" borderId="19" xfId="3" applyNumberFormat="1" applyFont="1" applyBorder="1" applyAlignment="1">
      <alignment horizontal="center" vertical="center"/>
    </xf>
    <xf numFmtId="4" fontId="3" fillId="0" borderId="12" xfId="3" applyNumberFormat="1" applyFont="1" applyBorder="1" applyAlignment="1">
      <alignment horizontal="center" vertical="center"/>
    </xf>
    <xf numFmtId="4" fontId="3" fillId="0" borderId="0" xfId="5" applyNumberFormat="1" applyFont="1" applyAlignment="1">
      <alignment horizontal="left" vertical="center"/>
    </xf>
    <xf numFmtId="4" fontId="3" fillId="0" borderId="2" xfId="5" applyNumberFormat="1" applyFont="1" applyBorder="1" applyAlignment="1">
      <alignment horizontal="center" vertical="center"/>
    </xf>
    <xf numFmtId="4" fontId="3" fillId="0" borderId="2" xfId="5" applyNumberFormat="1" applyFont="1" applyBorder="1" applyAlignment="1">
      <alignment horizontal="center" vertical="center" wrapText="1"/>
    </xf>
    <xf numFmtId="0" fontId="64" fillId="0" borderId="0" xfId="0" applyFont="1" applyAlignment="1">
      <alignment horizontal="center" vertical="center" wrapText="1"/>
    </xf>
    <xf numFmtId="4" fontId="22" fillId="0" borderId="0" xfId="2" applyNumberFormat="1" applyFont="1" applyAlignment="1">
      <alignment horizontal="center" vertical="center" wrapText="1"/>
    </xf>
    <xf numFmtId="4" fontId="7" fillId="0" borderId="0" xfId="3" applyNumberFormat="1" applyFont="1" applyAlignment="1">
      <alignment horizontal="right" vertical="center" wrapText="1"/>
    </xf>
    <xf numFmtId="4" fontId="22" fillId="0" borderId="2" xfId="2" applyNumberFormat="1" applyFont="1" applyBorder="1" applyAlignment="1">
      <alignment horizontal="left" vertical="center"/>
    </xf>
    <xf numFmtId="4" fontId="22" fillId="0" borderId="2" xfId="2" applyNumberFormat="1" applyFont="1" applyBorder="1" applyAlignment="1">
      <alignment horizontal="center" vertical="center" wrapText="1"/>
    </xf>
    <xf numFmtId="4" fontId="22" fillId="0" borderId="3" xfId="2" applyNumberFormat="1" applyFont="1" applyBorder="1" applyAlignment="1">
      <alignment horizontal="center" vertical="center" wrapText="1"/>
    </xf>
    <xf numFmtId="4" fontId="22" fillId="0" borderId="4" xfId="2" applyNumberFormat="1" applyFont="1" applyBorder="1" applyAlignment="1">
      <alignment horizontal="center" vertical="center" wrapText="1"/>
    </xf>
    <xf numFmtId="4" fontId="17" fillId="0" borderId="2" xfId="5" applyNumberFormat="1" applyFont="1" applyBorder="1" applyAlignment="1">
      <alignment horizontal="center" vertical="center" wrapText="1"/>
    </xf>
    <xf numFmtId="4" fontId="17" fillId="0" borderId="0" xfId="7" applyNumberFormat="1" applyFont="1" applyAlignment="1">
      <alignment horizontal="center" vertical="center" wrapText="1"/>
    </xf>
    <xf numFmtId="4" fontId="19" fillId="0" borderId="1" xfId="7" applyNumberFormat="1" applyFont="1" applyBorder="1" applyAlignment="1">
      <alignment horizontal="right" wrapText="1"/>
    </xf>
    <xf numFmtId="4" fontId="17" fillId="0" borderId="0" xfId="7" applyNumberFormat="1" applyFont="1" applyAlignment="1">
      <alignment horizontal="left"/>
    </xf>
    <xf numFmtId="4" fontId="17" fillId="0" borderId="2" xfId="5" applyNumberFormat="1" applyFont="1" applyBorder="1" applyAlignment="1">
      <alignment horizontal="center" vertical="center"/>
    </xf>
    <xf numFmtId="0" fontId="64" fillId="0" borderId="0" xfId="0" applyFont="1" applyAlignment="1">
      <alignment horizontal="center" vertical="center"/>
    </xf>
    <xf numFmtId="4" fontId="3" fillId="0" borderId="0" xfId="7" applyNumberFormat="1" applyFont="1" applyAlignment="1">
      <alignment horizontal="center" vertical="center" wrapText="1"/>
    </xf>
    <xf numFmtId="4" fontId="3" fillId="0" borderId="3" xfId="7" applyNumberFormat="1" applyFont="1" applyBorder="1" applyAlignment="1">
      <alignment horizontal="center" vertical="center" wrapText="1"/>
    </xf>
    <xf numFmtId="4" fontId="3" fillId="0" borderId="4" xfId="7" applyNumberFormat="1" applyFont="1" applyBorder="1" applyAlignment="1">
      <alignment horizontal="center" vertical="center" wrapText="1"/>
    </xf>
    <xf numFmtId="4" fontId="3" fillId="0" borderId="13" xfId="7" applyNumberFormat="1" applyFont="1" applyBorder="1" applyAlignment="1">
      <alignment horizontal="center" vertical="center" wrapText="1"/>
    </xf>
    <xf numFmtId="4" fontId="3" fillId="0" borderId="19" xfId="7" applyNumberFormat="1" applyFont="1" applyBorder="1" applyAlignment="1">
      <alignment horizontal="center" vertical="center" wrapText="1"/>
    </xf>
    <xf numFmtId="4" fontId="3" fillId="0" borderId="12" xfId="7" applyNumberFormat="1" applyFont="1" applyBorder="1" applyAlignment="1">
      <alignment horizontal="center" vertical="center" wrapText="1"/>
    </xf>
    <xf numFmtId="4" fontId="6" fillId="0" borderId="1" xfId="7" applyNumberFormat="1" applyFont="1" applyBorder="1" applyAlignment="1">
      <alignment horizontal="right"/>
    </xf>
    <xf numFmtId="4" fontId="3" fillId="0" borderId="0" xfId="7" applyNumberFormat="1" applyFont="1" applyAlignment="1">
      <alignment horizontal="left"/>
    </xf>
    <xf numFmtId="4" fontId="3" fillId="0" borderId="13" xfId="5" applyNumberFormat="1" applyFont="1" applyBorder="1" applyAlignment="1">
      <alignment horizontal="center" vertical="center" wrapText="1"/>
    </xf>
    <xf numFmtId="4" fontId="3" fillId="0" borderId="19" xfId="5" applyNumberFormat="1" applyFont="1" applyBorder="1" applyAlignment="1">
      <alignment horizontal="center" vertical="center" wrapText="1"/>
    </xf>
    <xf numFmtId="4" fontId="3" fillId="0" borderId="12" xfId="5" applyNumberFormat="1" applyFont="1" applyBorder="1" applyAlignment="1">
      <alignment horizontal="center" vertical="center" wrapText="1"/>
    </xf>
    <xf numFmtId="4" fontId="6" fillId="0" borderId="1" xfId="3" applyNumberFormat="1" applyFont="1" applyBorder="1" applyAlignment="1">
      <alignment horizontal="right" vertical="center"/>
    </xf>
    <xf numFmtId="4" fontId="22" fillId="0" borderId="2" xfId="7" applyNumberFormat="1" applyFont="1" applyBorder="1" applyAlignment="1">
      <alignment horizontal="center" vertical="center" wrapText="1"/>
    </xf>
    <xf numFmtId="4" fontId="22" fillId="0" borderId="0" xfId="2" applyNumberFormat="1" applyFont="1" applyAlignment="1">
      <alignment horizontal="left" vertical="center"/>
    </xf>
    <xf numFmtId="4" fontId="22" fillId="0" borderId="0" xfId="3" applyNumberFormat="1" applyFont="1" applyAlignment="1">
      <alignment horizontal="center" vertical="center" wrapText="1"/>
    </xf>
    <xf numFmtId="4" fontId="23" fillId="0" borderId="1" xfId="3" applyNumberFormat="1" applyFont="1" applyBorder="1" applyAlignment="1">
      <alignment horizontal="right" vertical="center" wrapText="1"/>
    </xf>
    <xf numFmtId="4" fontId="22" fillId="0" borderId="2" xfId="3" applyNumberFormat="1" applyFont="1" applyBorder="1" applyAlignment="1">
      <alignment horizontal="center" vertical="center" wrapText="1"/>
    </xf>
    <xf numFmtId="4" fontId="22" fillId="0" borderId="7" xfId="4" applyNumberFormat="1" applyFont="1" applyBorder="1" applyAlignment="1">
      <alignment horizontal="center" vertical="center" wrapText="1"/>
    </xf>
    <xf numFmtId="4" fontId="22" fillId="0" borderId="11" xfId="4" applyNumberFormat="1" applyFont="1" applyBorder="1" applyAlignment="1">
      <alignment horizontal="center" vertical="center" wrapText="1"/>
    </xf>
    <xf numFmtId="4" fontId="22" fillId="0" borderId="0" xfId="4" applyNumberFormat="1" applyFont="1" applyAlignment="1">
      <alignment horizontal="left" vertical="center"/>
    </xf>
    <xf numFmtId="4" fontId="22" fillId="0" borderId="0" xfId="4" applyNumberFormat="1" applyFont="1" applyAlignment="1">
      <alignment horizontal="center" vertical="center" wrapText="1"/>
    </xf>
    <xf numFmtId="4" fontId="7" fillId="0" borderId="0" xfId="9" applyNumberFormat="1" applyFont="1" applyAlignment="1" applyProtection="1">
      <alignment horizontal="center" vertical="center"/>
      <protection locked="0" hidden="1"/>
    </xf>
    <xf numFmtId="4" fontId="22" fillId="0" borderId="5" xfId="4" applyNumberFormat="1" applyFont="1" applyBorder="1" applyAlignment="1">
      <alignment horizontal="center" vertical="center" wrapText="1"/>
    </xf>
    <xf numFmtId="4" fontId="22" fillId="0" borderId="10" xfId="4" applyNumberFormat="1" applyFont="1" applyBorder="1" applyAlignment="1">
      <alignment horizontal="center" vertical="center" wrapText="1"/>
    </xf>
    <xf numFmtId="4" fontId="22" fillId="0" borderId="6" xfId="4" applyNumberFormat="1" applyFont="1" applyBorder="1" applyAlignment="1">
      <alignment horizontal="center" vertical="center" wrapText="1"/>
    </xf>
    <xf numFmtId="4" fontId="22" fillId="0" borderId="2" xfId="4" applyNumberFormat="1" applyFont="1" applyBorder="1" applyAlignment="1">
      <alignment horizontal="center" vertical="center" wrapText="1"/>
    </xf>
    <xf numFmtId="4" fontId="22" fillId="0" borderId="6" xfId="4" applyNumberFormat="1" applyFont="1" applyBorder="1" applyAlignment="1">
      <alignment horizontal="center" vertical="center"/>
    </xf>
    <xf numFmtId="4" fontId="22" fillId="0" borderId="2" xfId="4" applyNumberFormat="1" applyFont="1" applyBorder="1" applyAlignment="1">
      <alignment horizontal="center" vertical="center"/>
    </xf>
    <xf numFmtId="4" fontId="22" fillId="0" borderId="8" xfId="4" applyNumberFormat="1" applyFont="1" applyBorder="1" applyAlignment="1">
      <alignment horizontal="center" vertical="center" wrapText="1"/>
    </xf>
    <xf numFmtId="4" fontId="22" fillId="0" borderId="9" xfId="4" applyNumberFormat="1" applyFont="1" applyBorder="1" applyAlignment="1">
      <alignment horizontal="center" vertical="center" wrapText="1"/>
    </xf>
    <xf numFmtId="167" fontId="7" fillId="0" borderId="6" xfId="4" applyNumberFormat="1" applyFont="1" applyBorder="1" applyAlignment="1">
      <alignment horizontal="center" vertical="center" wrapText="1"/>
    </xf>
    <xf numFmtId="167" fontId="7" fillId="0" borderId="2" xfId="4" applyNumberFormat="1" applyFont="1" applyBorder="1" applyAlignment="1">
      <alignment horizontal="center" vertical="center" wrapText="1"/>
    </xf>
    <xf numFmtId="4" fontId="3" fillId="0" borderId="22" xfId="2" applyNumberFormat="1" applyFont="1" applyBorder="1" applyAlignment="1">
      <alignment horizontal="center" vertical="center"/>
    </xf>
    <xf numFmtId="4" fontId="3" fillId="0" borderId="21" xfId="2" applyNumberFormat="1" applyFont="1" applyBorder="1" applyAlignment="1">
      <alignment horizontal="center" vertical="center"/>
    </xf>
    <xf numFmtId="4" fontId="3" fillId="0" borderId="23" xfId="2" applyNumberFormat="1" applyFont="1" applyBorder="1" applyAlignment="1">
      <alignment horizontal="center" vertical="center"/>
    </xf>
    <xf numFmtId="4" fontId="3" fillId="0" borderId="24" xfId="2" applyNumberFormat="1" applyFont="1" applyBorder="1" applyAlignment="1">
      <alignment horizontal="center" vertical="center"/>
    </xf>
    <xf numFmtId="4" fontId="3" fillId="0" borderId="1" xfId="2" applyNumberFormat="1" applyFont="1" applyBorder="1" applyAlignment="1">
      <alignment horizontal="center" vertical="center"/>
    </xf>
    <xf numFmtId="4" fontId="3" fillId="0" borderId="25" xfId="2" applyNumberFormat="1" applyFont="1" applyBorder="1" applyAlignment="1">
      <alignment horizontal="center" vertical="center"/>
    </xf>
    <xf numFmtId="4" fontId="3" fillId="0" borderId="3" xfId="2" quotePrefix="1" applyNumberFormat="1" applyFont="1" applyBorder="1" applyAlignment="1">
      <alignment horizontal="center" vertical="center" wrapText="1"/>
    </xf>
    <xf numFmtId="4" fontId="3" fillId="0" borderId="4" xfId="2" applyNumberFormat="1" applyFont="1" applyBorder="1" applyAlignment="1">
      <alignment horizontal="center" vertical="center" wrapText="1"/>
    </xf>
    <xf numFmtId="4" fontId="3" fillId="0" borderId="3" xfId="2" applyNumberFormat="1" applyFont="1" applyBorder="1" applyAlignment="1">
      <alignment horizontal="center" vertical="center"/>
    </xf>
    <xf numFmtId="4" fontId="3" fillId="0" borderId="20" xfId="2" applyNumberFormat="1" applyFont="1" applyBorder="1" applyAlignment="1">
      <alignment horizontal="center" vertical="center"/>
    </xf>
    <xf numFmtId="4" fontId="3" fillId="0" borderId="4" xfId="2" applyNumberFormat="1" applyFont="1" applyBorder="1" applyAlignment="1">
      <alignment horizontal="center" vertical="center"/>
    </xf>
    <xf numFmtId="4" fontId="3" fillId="0" borderId="3" xfId="2" applyNumberFormat="1" applyFont="1" applyBorder="1" applyAlignment="1">
      <alignment horizontal="center" vertical="center" wrapText="1"/>
    </xf>
    <xf numFmtId="4" fontId="3" fillId="0" borderId="20" xfId="2" applyNumberFormat="1" applyFont="1" applyBorder="1" applyAlignment="1">
      <alignment horizontal="center" vertical="center" wrapText="1"/>
    </xf>
    <xf numFmtId="4" fontId="3" fillId="0" borderId="22" xfId="2" applyNumberFormat="1" applyFont="1" applyBorder="1" applyAlignment="1">
      <alignment horizontal="center" vertical="center" wrapText="1"/>
    </xf>
    <xf numFmtId="4" fontId="3" fillId="0" borderId="28" xfId="2" applyNumberFormat="1" applyFont="1" applyBorder="1" applyAlignment="1">
      <alignment horizontal="center" vertical="center" wrapText="1"/>
    </xf>
    <xf numFmtId="4" fontId="3" fillId="0" borderId="24" xfId="2" applyNumberFormat="1"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4" fontId="4" fillId="0" borderId="1" xfId="3" applyNumberFormat="1" applyFont="1" applyBorder="1" applyAlignment="1">
      <alignment horizontal="center" vertical="center" wrapText="1"/>
    </xf>
    <xf numFmtId="4" fontId="22" fillId="0" borderId="13" xfId="2" applyNumberFormat="1" applyFont="1" applyBorder="1" applyAlignment="1">
      <alignment horizontal="center" vertical="center" wrapText="1"/>
    </xf>
    <xf numFmtId="4" fontId="22" fillId="0" borderId="12" xfId="2" applyNumberFormat="1" applyFont="1" applyBorder="1" applyAlignment="1">
      <alignment horizontal="center" vertical="center" wrapText="1"/>
    </xf>
  </cellXfs>
  <cellStyles count="96">
    <cellStyle name="??" xfId="14"/>
    <cellStyle name="?? [0.00]_ Att. 1- Cover" xfId="15"/>
    <cellStyle name="?? [0]" xfId="16"/>
    <cellStyle name="???? [0.00]_PRODUCT DETAIL Q1" xfId="17"/>
    <cellStyle name="????_PRODUCT DETAIL Q1" xfId="18"/>
    <cellStyle name="???[0]_Book1" xfId="19"/>
    <cellStyle name="???_95" xfId="20"/>
    <cellStyle name="??[0]_BRE" xfId="21"/>
    <cellStyle name="??_ Att. 1- Cover" xfId="22"/>
    <cellStyle name="AÞ¸¶ [0]_INQUIRY ¿?¾÷AßAø " xfId="23"/>
    <cellStyle name="AÞ¸¶_INQUIRY ¿?¾÷AßAø " xfId="24"/>
    <cellStyle name="C?AØ_¿?¾÷CoE² " xfId="25"/>
    <cellStyle name="chu" xfId="29"/>
    <cellStyle name="Comma" xfId="1" builtinId="3"/>
    <cellStyle name="Comma 2" xfId="26"/>
    <cellStyle name="Comma 2 2" xfId="87"/>
    <cellStyle name="Comma 2 3" xfId="61"/>
    <cellStyle name="Comma 3" xfId="60"/>
    <cellStyle name="Comma 4" xfId="13"/>
    <cellStyle name="Comma0" xfId="27"/>
    <cellStyle name="Currency0" xfId="28"/>
    <cellStyle name="Date" xfId="30"/>
    <cellStyle name="Fixed" xfId="31"/>
    <cellStyle name="Header1" xfId="32"/>
    <cellStyle name="Header2" xfId="33"/>
    <cellStyle name="Heading 1 2" xfId="34"/>
    <cellStyle name="Heading 2 2" xfId="35"/>
    <cellStyle name="Millares [0]_Well Timing" xfId="36"/>
    <cellStyle name="Millares_Well Timing" xfId="37"/>
    <cellStyle name="Moneda [0]_Well Timing" xfId="38"/>
    <cellStyle name="Moneda_Well Timing" xfId="39"/>
    <cellStyle name="n" xfId="40"/>
    <cellStyle name="Normal" xfId="0" builtinId="0"/>
    <cellStyle name="Normal - Style1" xfId="41"/>
    <cellStyle name="Normal 10" xfId="92"/>
    <cellStyle name="Normal 101" xfId="62"/>
    <cellStyle name="Normal 103" xfId="63"/>
    <cellStyle name="Normal 106" xfId="64"/>
    <cellStyle name="Normal 107" xfId="65"/>
    <cellStyle name="Normal 11" xfId="91"/>
    <cellStyle name="Normal 12" xfId="90"/>
    <cellStyle name="Normal 13" xfId="59"/>
    <cellStyle name="Normal 132" xfId="66"/>
    <cellStyle name="Normal 134" xfId="67"/>
    <cellStyle name="Normal 136" xfId="68"/>
    <cellStyle name="Normal 137" xfId="69"/>
    <cellStyle name="Normal 138" xfId="70"/>
    <cellStyle name="Normal 139" xfId="71"/>
    <cellStyle name="Normal 14" xfId="12"/>
    <cellStyle name="Normal 140" xfId="72"/>
    <cellStyle name="Normal 141" xfId="73"/>
    <cellStyle name="Normal 2" xfId="10"/>
    <cellStyle name="Normal 2 2" xfId="75"/>
    <cellStyle name="Normal 2 3" xfId="86"/>
    <cellStyle name="Normal 2 4" xfId="74"/>
    <cellStyle name="Normal 20" xfId="76"/>
    <cellStyle name="Normal 3" xfId="11"/>
    <cellStyle name="Normal 3 2" xfId="78"/>
    <cellStyle name="Normal 3 3" xfId="88"/>
    <cellStyle name="Normal 3 4" xfId="77"/>
    <cellStyle name="Normal 4" xfId="79"/>
    <cellStyle name="Normal 5" xfId="85"/>
    <cellStyle name="Normal 56" xfId="80"/>
    <cellStyle name="Normal 6" xfId="93"/>
    <cellStyle name="Normal 7" xfId="94"/>
    <cellStyle name="Normal 76" xfId="81"/>
    <cellStyle name="Normal 8" xfId="89"/>
    <cellStyle name="Normal 9" xfId="95"/>
    <cellStyle name="Normal 96" xfId="82"/>
    <cellStyle name="Normal 97" xfId="83"/>
    <cellStyle name="Normal 99" xfId="84"/>
    <cellStyle name="Normal_Bieen dong04HT-QH" xfId="4"/>
    <cellStyle name="Normal_Bieen dong04HT-QH 3" xfId="8"/>
    <cellStyle name="Normal_BIEU-CC1" xfId="9"/>
    <cellStyle name="Normal_bieuDH" xfId="3"/>
    <cellStyle name="Normal_QHMau" xfId="7"/>
    <cellStyle name="Normal_TT.GR HT-QH " xfId="2"/>
    <cellStyle name="Normal_TT.GR HT-QH  2" xfId="5"/>
    <cellStyle name="Normal_TT.GR HT-QH  3" xfId="6"/>
    <cellStyle name="Total 2" xfId="42"/>
    <cellStyle name="똿뗦먛귟 [0.00]_PRODUCT DETAIL Q1" xfId="43"/>
    <cellStyle name="똿뗦먛귟_PRODUCT DETAIL Q1" xfId="44"/>
    <cellStyle name="믅됞 [0.00]_PRODUCT DETAIL Q1" xfId="45"/>
    <cellStyle name="믅됞_PRODUCT DETAIL Q1" xfId="46"/>
    <cellStyle name="백분율_95" xfId="47"/>
    <cellStyle name="뷭?_BOOKSHIP" xfId="48"/>
    <cellStyle name="콤마 [0]_1202" xfId="49"/>
    <cellStyle name="콤마_1202" xfId="50"/>
    <cellStyle name="통화 [0]_1202" xfId="51"/>
    <cellStyle name="통화_1202" xfId="52"/>
    <cellStyle name="표준_(정보부문)월별인원계획" xfId="53"/>
    <cellStyle name="一般_Book1" xfId="54"/>
    <cellStyle name="千分位[0]_Book1" xfId="55"/>
    <cellStyle name="千分位_Book1" xfId="56"/>
    <cellStyle name="貨幣 [0]_Book1" xfId="57"/>
    <cellStyle name="貨幣_Book1"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4"/>
  <sheetViews>
    <sheetView view="pageLayout" workbookViewId="0">
      <selection activeCell="C4" sqref="C4:C5"/>
    </sheetView>
  </sheetViews>
  <sheetFormatPr defaultRowHeight="15.75"/>
  <cols>
    <col min="1" max="1" width="6.7109375" style="41" customWidth="1"/>
    <col min="2" max="2" width="15.28515625" style="41" customWidth="1"/>
    <col min="3" max="3" width="52.7109375" style="42" customWidth="1"/>
    <col min="4" max="256" width="9" style="36"/>
    <col min="257" max="257" width="4.28515625" style="36" bestFit="1" customWidth="1"/>
    <col min="258" max="258" width="13.140625" style="36" customWidth="1"/>
    <col min="259" max="259" width="58.140625" style="36" customWidth="1"/>
    <col min="260" max="512" width="9" style="36"/>
    <col min="513" max="513" width="4.28515625" style="36" bestFit="1" customWidth="1"/>
    <col min="514" max="514" width="13.140625" style="36" customWidth="1"/>
    <col min="515" max="515" width="58.140625" style="36" customWidth="1"/>
    <col min="516" max="768" width="9" style="36"/>
    <col min="769" max="769" width="4.28515625" style="36" bestFit="1" customWidth="1"/>
    <col min="770" max="770" width="13.140625" style="36" customWidth="1"/>
    <col min="771" max="771" width="58.140625" style="36" customWidth="1"/>
    <col min="772" max="1024" width="9" style="36"/>
    <col min="1025" max="1025" width="4.28515625" style="36" bestFit="1" customWidth="1"/>
    <col min="1026" max="1026" width="13.140625" style="36" customWidth="1"/>
    <col min="1027" max="1027" width="58.140625" style="36" customWidth="1"/>
    <col min="1028" max="1280" width="9" style="36"/>
    <col min="1281" max="1281" width="4.28515625" style="36" bestFit="1" customWidth="1"/>
    <col min="1282" max="1282" width="13.140625" style="36" customWidth="1"/>
    <col min="1283" max="1283" width="58.140625" style="36" customWidth="1"/>
    <col min="1284" max="1536" width="9" style="36"/>
    <col min="1537" max="1537" width="4.28515625" style="36" bestFit="1" customWidth="1"/>
    <col min="1538" max="1538" width="13.140625" style="36" customWidth="1"/>
    <col min="1539" max="1539" width="58.140625" style="36" customWidth="1"/>
    <col min="1540" max="1792" width="9" style="36"/>
    <col min="1793" max="1793" width="4.28515625" style="36" bestFit="1" customWidth="1"/>
    <col min="1794" max="1794" width="13.140625" style="36" customWidth="1"/>
    <col min="1795" max="1795" width="58.140625" style="36" customWidth="1"/>
    <col min="1796" max="2048" width="9" style="36"/>
    <col min="2049" max="2049" width="4.28515625" style="36" bestFit="1" customWidth="1"/>
    <col min="2050" max="2050" width="13.140625" style="36" customWidth="1"/>
    <col min="2051" max="2051" width="58.140625" style="36" customWidth="1"/>
    <col min="2052" max="2304" width="9" style="36"/>
    <col min="2305" max="2305" width="4.28515625" style="36" bestFit="1" customWidth="1"/>
    <col min="2306" max="2306" width="13.140625" style="36" customWidth="1"/>
    <col min="2307" max="2307" width="58.140625" style="36" customWidth="1"/>
    <col min="2308" max="2560" width="9" style="36"/>
    <col min="2561" max="2561" width="4.28515625" style="36" bestFit="1" customWidth="1"/>
    <col min="2562" max="2562" width="13.140625" style="36" customWidth="1"/>
    <col min="2563" max="2563" width="58.140625" style="36" customWidth="1"/>
    <col min="2564" max="2816" width="9" style="36"/>
    <col min="2817" max="2817" width="4.28515625" style="36" bestFit="1" customWidth="1"/>
    <col min="2818" max="2818" width="13.140625" style="36" customWidth="1"/>
    <col min="2819" max="2819" width="58.140625" style="36" customWidth="1"/>
    <col min="2820" max="3072" width="9" style="36"/>
    <col min="3073" max="3073" width="4.28515625" style="36" bestFit="1" customWidth="1"/>
    <col min="3074" max="3074" width="13.140625" style="36" customWidth="1"/>
    <col min="3075" max="3075" width="58.140625" style="36" customWidth="1"/>
    <col min="3076" max="3328" width="9" style="36"/>
    <col min="3329" max="3329" width="4.28515625" style="36" bestFit="1" customWidth="1"/>
    <col min="3330" max="3330" width="13.140625" style="36" customWidth="1"/>
    <col min="3331" max="3331" width="58.140625" style="36" customWidth="1"/>
    <col min="3332" max="3584" width="9" style="36"/>
    <col min="3585" max="3585" width="4.28515625" style="36" bestFit="1" customWidth="1"/>
    <col min="3586" max="3586" width="13.140625" style="36" customWidth="1"/>
    <col min="3587" max="3587" width="58.140625" style="36" customWidth="1"/>
    <col min="3588" max="3840" width="9" style="36"/>
    <col min="3841" max="3841" width="4.28515625" style="36" bestFit="1" customWidth="1"/>
    <col min="3842" max="3842" width="13.140625" style="36" customWidth="1"/>
    <col min="3843" max="3843" width="58.140625" style="36" customWidth="1"/>
    <col min="3844" max="4096" width="9" style="36"/>
    <col min="4097" max="4097" width="4.28515625" style="36" bestFit="1" customWidth="1"/>
    <col min="4098" max="4098" width="13.140625" style="36" customWidth="1"/>
    <col min="4099" max="4099" width="58.140625" style="36" customWidth="1"/>
    <col min="4100" max="4352" width="9" style="36"/>
    <col min="4353" max="4353" width="4.28515625" style="36" bestFit="1" customWidth="1"/>
    <col min="4354" max="4354" width="13.140625" style="36" customWidth="1"/>
    <col min="4355" max="4355" width="58.140625" style="36" customWidth="1"/>
    <col min="4356" max="4608" width="9" style="36"/>
    <col min="4609" max="4609" width="4.28515625" style="36" bestFit="1" customWidth="1"/>
    <col min="4610" max="4610" width="13.140625" style="36" customWidth="1"/>
    <col min="4611" max="4611" width="58.140625" style="36" customWidth="1"/>
    <col min="4612" max="4864" width="9" style="36"/>
    <col min="4865" max="4865" width="4.28515625" style="36" bestFit="1" customWidth="1"/>
    <col min="4866" max="4866" width="13.140625" style="36" customWidth="1"/>
    <col min="4867" max="4867" width="58.140625" style="36" customWidth="1"/>
    <col min="4868" max="5120" width="9" style="36"/>
    <col min="5121" max="5121" width="4.28515625" style="36" bestFit="1" customWidth="1"/>
    <col min="5122" max="5122" width="13.140625" style="36" customWidth="1"/>
    <col min="5123" max="5123" width="58.140625" style="36" customWidth="1"/>
    <col min="5124" max="5376" width="9" style="36"/>
    <col min="5377" max="5377" width="4.28515625" style="36" bestFit="1" customWidth="1"/>
    <col min="5378" max="5378" width="13.140625" style="36" customWidth="1"/>
    <col min="5379" max="5379" width="58.140625" style="36" customWidth="1"/>
    <col min="5380" max="5632" width="9" style="36"/>
    <col min="5633" max="5633" width="4.28515625" style="36" bestFit="1" customWidth="1"/>
    <col min="5634" max="5634" width="13.140625" style="36" customWidth="1"/>
    <col min="5635" max="5635" width="58.140625" style="36" customWidth="1"/>
    <col min="5636" max="5888" width="9" style="36"/>
    <col min="5889" max="5889" width="4.28515625" style="36" bestFit="1" customWidth="1"/>
    <col min="5890" max="5890" width="13.140625" style="36" customWidth="1"/>
    <col min="5891" max="5891" width="58.140625" style="36" customWidth="1"/>
    <col min="5892" max="6144" width="9" style="36"/>
    <col min="6145" max="6145" width="4.28515625" style="36" bestFit="1" customWidth="1"/>
    <col min="6146" max="6146" width="13.140625" style="36" customWidth="1"/>
    <col min="6147" max="6147" width="58.140625" style="36" customWidth="1"/>
    <col min="6148" max="6400" width="9" style="36"/>
    <col min="6401" max="6401" width="4.28515625" style="36" bestFit="1" customWidth="1"/>
    <col min="6402" max="6402" width="13.140625" style="36" customWidth="1"/>
    <col min="6403" max="6403" width="58.140625" style="36" customWidth="1"/>
    <col min="6404" max="6656" width="9" style="36"/>
    <col min="6657" max="6657" width="4.28515625" style="36" bestFit="1" customWidth="1"/>
    <col min="6658" max="6658" width="13.140625" style="36" customWidth="1"/>
    <col min="6659" max="6659" width="58.140625" style="36" customWidth="1"/>
    <col min="6660" max="6912" width="9" style="36"/>
    <col min="6913" max="6913" width="4.28515625" style="36" bestFit="1" customWidth="1"/>
    <col min="6914" max="6914" width="13.140625" style="36" customWidth="1"/>
    <col min="6915" max="6915" width="58.140625" style="36" customWidth="1"/>
    <col min="6916" max="7168" width="9" style="36"/>
    <col min="7169" max="7169" width="4.28515625" style="36" bestFit="1" customWidth="1"/>
    <col min="7170" max="7170" width="13.140625" style="36" customWidth="1"/>
    <col min="7171" max="7171" width="58.140625" style="36" customWidth="1"/>
    <col min="7172" max="7424" width="9" style="36"/>
    <col min="7425" max="7425" width="4.28515625" style="36" bestFit="1" customWidth="1"/>
    <col min="7426" max="7426" width="13.140625" style="36" customWidth="1"/>
    <col min="7427" max="7427" width="58.140625" style="36" customWidth="1"/>
    <col min="7428" max="7680" width="9" style="36"/>
    <col min="7681" max="7681" width="4.28515625" style="36" bestFit="1" customWidth="1"/>
    <col min="7682" max="7682" width="13.140625" style="36" customWidth="1"/>
    <col min="7683" max="7683" width="58.140625" style="36" customWidth="1"/>
    <col min="7684" max="7936" width="9" style="36"/>
    <col min="7937" max="7937" width="4.28515625" style="36" bestFit="1" customWidth="1"/>
    <col min="7938" max="7938" width="13.140625" style="36" customWidth="1"/>
    <col min="7939" max="7939" width="58.140625" style="36" customWidth="1"/>
    <col min="7940" max="8192" width="9" style="36"/>
    <col min="8193" max="8193" width="4.28515625" style="36" bestFit="1" customWidth="1"/>
    <col min="8194" max="8194" width="13.140625" style="36" customWidth="1"/>
    <col min="8195" max="8195" width="58.140625" style="36" customWidth="1"/>
    <col min="8196" max="8448" width="9" style="36"/>
    <col min="8449" max="8449" width="4.28515625" style="36" bestFit="1" customWidth="1"/>
    <col min="8450" max="8450" width="13.140625" style="36" customWidth="1"/>
    <col min="8451" max="8451" width="58.140625" style="36" customWidth="1"/>
    <col min="8452" max="8704" width="9" style="36"/>
    <col min="8705" max="8705" width="4.28515625" style="36" bestFit="1" customWidth="1"/>
    <col min="8706" max="8706" width="13.140625" style="36" customWidth="1"/>
    <col min="8707" max="8707" width="58.140625" style="36" customWidth="1"/>
    <col min="8708" max="8960" width="9" style="36"/>
    <col min="8961" max="8961" width="4.28515625" style="36" bestFit="1" customWidth="1"/>
    <col min="8962" max="8962" width="13.140625" style="36" customWidth="1"/>
    <col min="8963" max="8963" width="58.140625" style="36" customWidth="1"/>
    <col min="8964" max="9216" width="9" style="36"/>
    <col min="9217" max="9217" width="4.28515625" style="36" bestFit="1" customWidth="1"/>
    <col min="9218" max="9218" width="13.140625" style="36" customWidth="1"/>
    <col min="9219" max="9219" width="58.140625" style="36" customWidth="1"/>
    <col min="9220" max="9472" width="9" style="36"/>
    <col min="9473" max="9473" width="4.28515625" style="36" bestFit="1" customWidth="1"/>
    <col min="9474" max="9474" width="13.140625" style="36" customWidth="1"/>
    <col min="9475" max="9475" width="58.140625" style="36" customWidth="1"/>
    <col min="9476" max="9728" width="9" style="36"/>
    <col min="9729" max="9729" width="4.28515625" style="36" bestFit="1" customWidth="1"/>
    <col min="9730" max="9730" width="13.140625" style="36" customWidth="1"/>
    <col min="9731" max="9731" width="58.140625" style="36" customWidth="1"/>
    <col min="9732" max="9984" width="9" style="36"/>
    <col min="9985" max="9985" width="4.28515625" style="36" bestFit="1" customWidth="1"/>
    <col min="9986" max="9986" width="13.140625" style="36" customWidth="1"/>
    <col min="9987" max="9987" width="58.140625" style="36" customWidth="1"/>
    <col min="9988" max="10240" width="9" style="36"/>
    <col min="10241" max="10241" width="4.28515625" style="36" bestFit="1" customWidth="1"/>
    <col min="10242" max="10242" width="13.140625" style="36" customWidth="1"/>
    <col min="10243" max="10243" width="58.140625" style="36" customWidth="1"/>
    <col min="10244" max="10496" width="9" style="36"/>
    <col min="10497" max="10497" width="4.28515625" style="36" bestFit="1" customWidth="1"/>
    <col min="10498" max="10498" width="13.140625" style="36" customWidth="1"/>
    <col min="10499" max="10499" width="58.140625" style="36" customWidth="1"/>
    <col min="10500" max="10752" width="9" style="36"/>
    <col min="10753" max="10753" width="4.28515625" style="36" bestFit="1" customWidth="1"/>
    <col min="10754" max="10754" width="13.140625" style="36" customWidth="1"/>
    <col min="10755" max="10755" width="58.140625" style="36" customWidth="1"/>
    <col min="10756" max="11008" width="9" style="36"/>
    <col min="11009" max="11009" width="4.28515625" style="36" bestFit="1" customWidth="1"/>
    <col min="11010" max="11010" width="13.140625" style="36" customWidth="1"/>
    <col min="11011" max="11011" width="58.140625" style="36" customWidth="1"/>
    <col min="11012" max="11264" width="9" style="36"/>
    <col min="11265" max="11265" width="4.28515625" style="36" bestFit="1" customWidth="1"/>
    <col min="11266" max="11266" width="13.140625" style="36" customWidth="1"/>
    <col min="11267" max="11267" width="58.140625" style="36" customWidth="1"/>
    <col min="11268" max="11520" width="9" style="36"/>
    <col min="11521" max="11521" width="4.28515625" style="36" bestFit="1" customWidth="1"/>
    <col min="11522" max="11522" width="13.140625" style="36" customWidth="1"/>
    <col min="11523" max="11523" width="58.140625" style="36" customWidth="1"/>
    <col min="11524" max="11776" width="9" style="36"/>
    <col min="11777" max="11777" width="4.28515625" style="36" bestFit="1" customWidth="1"/>
    <col min="11778" max="11778" width="13.140625" style="36" customWidth="1"/>
    <col min="11779" max="11779" width="58.140625" style="36" customWidth="1"/>
    <col min="11780" max="12032" width="9" style="36"/>
    <col min="12033" max="12033" width="4.28515625" style="36" bestFit="1" customWidth="1"/>
    <col min="12034" max="12034" width="13.140625" style="36" customWidth="1"/>
    <col min="12035" max="12035" width="58.140625" style="36" customWidth="1"/>
    <col min="12036" max="12288" width="9" style="36"/>
    <col min="12289" max="12289" width="4.28515625" style="36" bestFit="1" customWidth="1"/>
    <col min="12290" max="12290" width="13.140625" style="36" customWidth="1"/>
    <col min="12291" max="12291" width="58.140625" style="36" customWidth="1"/>
    <col min="12292" max="12544" width="9" style="36"/>
    <col min="12545" max="12545" width="4.28515625" style="36" bestFit="1" customWidth="1"/>
    <col min="12546" max="12546" width="13.140625" style="36" customWidth="1"/>
    <col min="12547" max="12547" width="58.140625" style="36" customWidth="1"/>
    <col min="12548" max="12800" width="9" style="36"/>
    <col min="12801" max="12801" width="4.28515625" style="36" bestFit="1" customWidth="1"/>
    <col min="12802" max="12802" width="13.140625" style="36" customWidth="1"/>
    <col min="12803" max="12803" width="58.140625" style="36" customWidth="1"/>
    <col min="12804" max="13056" width="9" style="36"/>
    <col min="13057" max="13057" width="4.28515625" style="36" bestFit="1" customWidth="1"/>
    <col min="13058" max="13058" width="13.140625" style="36" customWidth="1"/>
    <col min="13059" max="13059" width="58.140625" style="36" customWidth="1"/>
    <col min="13060" max="13312" width="9" style="36"/>
    <col min="13313" max="13313" width="4.28515625" style="36" bestFit="1" customWidth="1"/>
    <col min="13314" max="13314" width="13.140625" style="36" customWidth="1"/>
    <col min="13315" max="13315" width="58.140625" style="36" customWidth="1"/>
    <col min="13316" max="13568" width="9" style="36"/>
    <col min="13569" max="13569" width="4.28515625" style="36" bestFit="1" customWidth="1"/>
    <col min="13570" max="13570" width="13.140625" style="36" customWidth="1"/>
    <col min="13571" max="13571" width="58.140625" style="36" customWidth="1"/>
    <col min="13572" max="13824" width="9" style="36"/>
    <col min="13825" max="13825" width="4.28515625" style="36" bestFit="1" customWidth="1"/>
    <col min="13826" max="13826" width="13.140625" style="36" customWidth="1"/>
    <col min="13827" max="13827" width="58.140625" style="36" customWidth="1"/>
    <col min="13828" max="14080" width="9" style="36"/>
    <col min="14081" max="14081" width="4.28515625" style="36" bestFit="1" customWidth="1"/>
    <col min="14082" max="14082" width="13.140625" style="36" customWidth="1"/>
    <col min="14083" max="14083" width="58.140625" style="36" customWidth="1"/>
    <col min="14084" max="14336" width="9" style="36"/>
    <col min="14337" max="14337" width="4.28515625" style="36" bestFit="1" customWidth="1"/>
    <col min="14338" max="14338" width="13.140625" style="36" customWidth="1"/>
    <col min="14339" max="14339" width="58.140625" style="36" customWidth="1"/>
    <col min="14340" max="14592" width="9" style="36"/>
    <col min="14593" max="14593" width="4.28515625" style="36" bestFit="1" customWidth="1"/>
    <col min="14594" max="14594" width="13.140625" style="36" customWidth="1"/>
    <col min="14595" max="14595" width="58.140625" style="36" customWidth="1"/>
    <col min="14596" max="14848" width="9" style="36"/>
    <col min="14849" max="14849" width="4.28515625" style="36" bestFit="1" customWidth="1"/>
    <col min="14850" max="14850" width="13.140625" style="36" customWidth="1"/>
    <col min="14851" max="14851" width="58.140625" style="36" customWidth="1"/>
    <col min="14852" max="15104" width="9" style="36"/>
    <col min="15105" max="15105" width="4.28515625" style="36" bestFit="1" customWidth="1"/>
    <col min="15106" max="15106" width="13.140625" style="36" customWidth="1"/>
    <col min="15107" max="15107" width="58.140625" style="36" customWidth="1"/>
    <col min="15108" max="15360" width="9" style="36"/>
    <col min="15361" max="15361" width="4.28515625" style="36" bestFit="1" customWidth="1"/>
    <col min="15362" max="15362" width="13.140625" style="36" customWidth="1"/>
    <col min="15363" max="15363" width="58.140625" style="36" customWidth="1"/>
    <col min="15364" max="15616" width="9" style="36"/>
    <col min="15617" max="15617" width="4.28515625" style="36" bestFit="1" customWidth="1"/>
    <col min="15618" max="15618" width="13.140625" style="36" customWidth="1"/>
    <col min="15619" max="15619" width="58.140625" style="36" customWidth="1"/>
    <col min="15620" max="15872" width="9" style="36"/>
    <col min="15873" max="15873" width="4.28515625" style="36" bestFit="1" customWidth="1"/>
    <col min="15874" max="15874" width="13.140625" style="36" customWidth="1"/>
    <col min="15875" max="15875" width="58.140625" style="36" customWidth="1"/>
    <col min="15876" max="16128" width="9" style="36"/>
    <col min="16129" max="16129" width="4.28515625" style="36" bestFit="1" customWidth="1"/>
    <col min="16130" max="16130" width="13.140625" style="36" customWidth="1"/>
    <col min="16131" max="16131" width="58.140625" style="36" customWidth="1"/>
    <col min="16132" max="16384" width="9" style="36"/>
  </cols>
  <sheetData>
    <row r="1" spans="1:3" ht="40.5" customHeight="1">
      <c r="A1" s="544" t="s">
        <v>173</v>
      </c>
      <c r="B1" s="544"/>
      <c r="C1" s="544"/>
    </row>
    <row r="2" spans="1:3" ht="40.5" customHeight="1">
      <c r="A2" s="37" t="s">
        <v>2</v>
      </c>
      <c r="B2" s="37" t="s">
        <v>174</v>
      </c>
      <c r="C2" s="38" t="s">
        <v>175</v>
      </c>
    </row>
    <row r="3" spans="1:3" ht="40.5" customHeight="1">
      <c r="A3" s="39">
        <v>1</v>
      </c>
      <c r="B3" s="39" t="s">
        <v>0</v>
      </c>
      <c r="C3" s="40" t="s">
        <v>329</v>
      </c>
    </row>
    <row r="4" spans="1:3" ht="40.5" customHeight="1">
      <c r="A4" s="39">
        <v>2</v>
      </c>
      <c r="B4" s="39" t="s">
        <v>176</v>
      </c>
      <c r="C4" s="40" t="s">
        <v>330</v>
      </c>
    </row>
    <row r="5" spans="1:3" ht="40.5" customHeight="1">
      <c r="A5" s="39">
        <v>3</v>
      </c>
      <c r="B5" s="39" t="s">
        <v>177</v>
      </c>
      <c r="C5" s="40" t="s">
        <v>331</v>
      </c>
    </row>
    <row r="6" spans="1:3" ht="40.5" customHeight="1">
      <c r="A6" s="39">
        <v>4</v>
      </c>
      <c r="B6" s="39" t="s">
        <v>178</v>
      </c>
      <c r="C6" s="40" t="s">
        <v>332</v>
      </c>
    </row>
    <row r="7" spans="1:3" ht="40.5" customHeight="1">
      <c r="A7" s="39">
        <v>5</v>
      </c>
      <c r="B7" s="39" t="s">
        <v>179</v>
      </c>
      <c r="C7" s="40" t="s">
        <v>333</v>
      </c>
    </row>
    <row r="8" spans="1:3" ht="40.5" customHeight="1">
      <c r="A8" s="39">
        <v>6</v>
      </c>
      <c r="B8" s="39" t="s">
        <v>180</v>
      </c>
      <c r="C8" s="40" t="s">
        <v>334</v>
      </c>
    </row>
    <row r="9" spans="1:3" ht="40.5" customHeight="1">
      <c r="A9" s="39">
        <v>7</v>
      </c>
      <c r="B9" s="39" t="s">
        <v>181</v>
      </c>
      <c r="C9" s="40" t="s">
        <v>335</v>
      </c>
    </row>
    <row r="10" spans="1:3" ht="40.5" customHeight="1">
      <c r="A10" s="39">
        <v>8</v>
      </c>
      <c r="B10" s="39" t="s">
        <v>182</v>
      </c>
      <c r="C10" s="40" t="s">
        <v>336</v>
      </c>
    </row>
    <row r="11" spans="1:3" ht="40.5" customHeight="1">
      <c r="A11" s="39">
        <v>9</v>
      </c>
      <c r="B11" s="39" t="s">
        <v>183</v>
      </c>
      <c r="C11" s="40" t="s">
        <v>337</v>
      </c>
    </row>
    <row r="12" spans="1:3" ht="40.5" customHeight="1">
      <c r="A12" s="39">
        <v>10</v>
      </c>
      <c r="B12" s="39" t="s">
        <v>184</v>
      </c>
      <c r="C12" s="40" t="s">
        <v>338</v>
      </c>
    </row>
    <row r="13" spans="1:3" ht="40.5" customHeight="1">
      <c r="A13" s="39">
        <v>11</v>
      </c>
      <c r="B13" s="39" t="s">
        <v>185</v>
      </c>
      <c r="C13" s="40" t="s">
        <v>339</v>
      </c>
    </row>
    <row r="14" spans="1:3" ht="40.5" customHeight="1">
      <c r="A14" s="39">
        <v>12</v>
      </c>
      <c r="B14" s="39" t="s">
        <v>186</v>
      </c>
      <c r="C14" s="40" t="s">
        <v>340</v>
      </c>
    </row>
  </sheetData>
  <mergeCells count="1">
    <mergeCell ref="A1:C1"/>
  </mergeCells>
  <pageMargins left="1.1811023622047245"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5"/>
  <sheetViews>
    <sheetView showZeros="0" view="pageBreakPreview" topLeftCell="A25" zoomScale="55" zoomScaleNormal="100" zoomScaleSheetLayoutView="55" workbookViewId="0">
      <selection activeCell="A4" sqref="A4"/>
    </sheetView>
  </sheetViews>
  <sheetFormatPr defaultColWidth="6.85546875" defaultRowHeight="15"/>
  <cols>
    <col min="1" max="1" width="5.28515625" style="122" customWidth="1"/>
    <col min="2" max="2" width="39.7109375" style="152" customWidth="1"/>
    <col min="3" max="3" width="11.85546875" style="121" customWidth="1"/>
    <col min="4" max="4" width="10.85546875" style="121" customWidth="1"/>
    <col min="5" max="11" width="8.5703125" style="121" customWidth="1"/>
    <col min="12" max="12" width="8.85546875" style="121" customWidth="1"/>
    <col min="13" max="16" width="8.5703125" style="121" customWidth="1"/>
    <col min="17" max="17" width="9.140625" style="121" customWidth="1"/>
    <col min="18" max="18" width="9" style="121" customWidth="1"/>
    <col min="19" max="26" width="8.5703125" style="121" customWidth="1"/>
    <col min="27" max="27" width="8.42578125" style="121" customWidth="1"/>
    <col min="28" max="256" width="6.85546875" style="121"/>
    <col min="257" max="257" width="5.28515625" style="121" customWidth="1"/>
    <col min="258" max="258" width="33.28515625" style="121" customWidth="1"/>
    <col min="259" max="259" width="11.28515625" style="121" customWidth="1"/>
    <col min="260" max="260" width="8.85546875" style="121" customWidth="1"/>
    <col min="261" max="268" width="8.28515625" style="121" customWidth="1"/>
    <col min="269" max="512" width="6.85546875" style="121"/>
    <col min="513" max="513" width="5.28515625" style="121" customWidth="1"/>
    <col min="514" max="514" width="33.28515625" style="121" customWidth="1"/>
    <col min="515" max="515" width="11.28515625" style="121" customWidth="1"/>
    <col min="516" max="516" width="8.85546875" style="121" customWidth="1"/>
    <col min="517" max="524" width="8.28515625" style="121" customWidth="1"/>
    <col min="525" max="768" width="6.85546875" style="121"/>
    <col min="769" max="769" width="5.28515625" style="121" customWidth="1"/>
    <col min="770" max="770" width="33.28515625" style="121" customWidth="1"/>
    <col min="771" max="771" width="11.28515625" style="121" customWidth="1"/>
    <col min="772" max="772" width="8.85546875" style="121" customWidth="1"/>
    <col min="773" max="780" width="8.28515625" style="121" customWidth="1"/>
    <col min="781" max="1024" width="6.85546875" style="121"/>
    <col min="1025" max="1025" width="5.28515625" style="121" customWidth="1"/>
    <col min="1026" max="1026" width="33.28515625" style="121" customWidth="1"/>
    <col min="1027" max="1027" width="11.28515625" style="121" customWidth="1"/>
    <col min="1028" max="1028" width="8.85546875" style="121" customWidth="1"/>
    <col min="1029" max="1036" width="8.28515625" style="121" customWidth="1"/>
    <col min="1037" max="1280" width="6.85546875" style="121"/>
    <col min="1281" max="1281" width="5.28515625" style="121" customWidth="1"/>
    <col min="1282" max="1282" width="33.28515625" style="121" customWidth="1"/>
    <col min="1283" max="1283" width="11.28515625" style="121" customWidth="1"/>
    <col min="1284" max="1284" width="8.85546875" style="121" customWidth="1"/>
    <col min="1285" max="1292" width="8.28515625" style="121" customWidth="1"/>
    <col min="1293" max="1536" width="6.85546875" style="121"/>
    <col min="1537" max="1537" width="5.28515625" style="121" customWidth="1"/>
    <col min="1538" max="1538" width="33.28515625" style="121" customWidth="1"/>
    <col min="1539" max="1539" width="11.28515625" style="121" customWidth="1"/>
    <col min="1540" max="1540" width="8.85546875" style="121" customWidth="1"/>
    <col min="1541" max="1548" width="8.28515625" style="121" customWidth="1"/>
    <col min="1549" max="1792" width="6.85546875" style="121"/>
    <col min="1793" max="1793" width="5.28515625" style="121" customWidth="1"/>
    <col min="1794" max="1794" width="33.28515625" style="121" customWidth="1"/>
    <col min="1795" max="1795" width="11.28515625" style="121" customWidth="1"/>
    <col min="1796" max="1796" width="8.85546875" style="121" customWidth="1"/>
    <col min="1797" max="1804" width="8.28515625" style="121" customWidth="1"/>
    <col min="1805" max="2048" width="6.85546875" style="121"/>
    <col min="2049" max="2049" width="5.28515625" style="121" customWidth="1"/>
    <col min="2050" max="2050" width="33.28515625" style="121" customWidth="1"/>
    <col min="2051" max="2051" width="11.28515625" style="121" customWidth="1"/>
    <col min="2052" max="2052" width="8.85546875" style="121" customWidth="1"/>
    <col min="2053" max="2060" width="8.28515625" style="121" customWidth="1"/>
    <col min="2061" max="2304" width="6.85546875" style="121"/>
    <col min="2305" max="2305" width="5.28515625" style="121" customWidth="1"/>
    <col min="2306" max="2306" width="33.28515625" style="121" customWidth="1"/>
    <col min="2307" max="2307" width="11.28515625" style="121" customWidth="1"/>
    <col min="2308" max="2308" width="8.85546875" style="121" customWidth="1"/>
    <col min="2309" max="2316" width="8.28515625" style="121" customWidth="1"/>
    <col min="2317" max="2560" width="6.85546875" style="121"/>
    <col min="2561" max="2561" width="5.28515625" style="121" customWidth="1"/>
    <col min="2562" max="2562" width="33.28515625" style="121" customWidth="1"/>
    <col min="2563" max="2563" width="11.28515625" style="121" customWidth="1"/>
    <col min="2564" max="2564" width="8.85546875" style="121" customWidth="1"/>
    <col min="2565" max="2572" width="8.28515625" style="121" customWidth="1"/>
    <col min="2573" max="2816" width="6.85546875" style="121"/>
    <col min="2817" max="2817" width="5.28515625" style="121" customWidth="1"/>
    <col min="2818" max="2818" width="33.28515625" style="121" customWidth="1"/>
    <col min="2819" max="2819" width="11.28515625" style="121" customWidth="1"/>
    <col min="2820" max="2820" width="8.85546875" style="121" customWidth="1"/>
    <col min="2821" max="2828" width="8.28515625" style="121" customWidth="1"/>
    <col min="2829" max="3072" width="6.85546875" style="121"/>
    <col min="3073" max="3073" width="5.28515625" style="121" customWidth="1"/>
    <col min="3074" max="3074" width="33.28515625" style="121" customWidth="1"/>
    <col min="3075" max="3075" width="11.28515625" style="121" customWidth="1"/>
    <col min="3076" max="3076" width="8.85546875" style="121" customWidth="1"/>
    <col min="3077" max="3084" width="8.28515625" style="121" customWidth="1"/>
    <col min="3085" max="3328" width="6.85546875" style="121"/>
    <col min="3329" max="3329" width="5.28515625" style="121" customWidth="1"/>
    <col min="3330" max="3330" width="33.28515625" style="121" customWidth="1"/>
    <col min="3331" max="3331" width="11.28515625" style="121" customWidth="1"/>
    <col min="3332" max="3332" width="8.85546875" style="121" customWidth="1"/>
    <col min="3333" max="3340" width="8.28515625" style="121" customWidth="1"/>
    <col min="3341" max="3584" width="6.85546875" style="121"/>
    <col min="3585" max="3585" width="5.28515625" style="121" customWidth="1"/>
    <col min="3586" max="3586" width="33.28515625" style="121" customWidth="1"/>
    <col min="3587" max="3587" width="11.28515625" style="121" customWidth="1"/>
    <col min="3588" max="3588" width="8.85546875" style="121" customWidth="1"/>
    <col min="3589" max="3596" width="8.28515625" style="121" customWidth="1"/>
    <col min="3597" max="3840" width="6.85546875" style="121"/>
    <col min="3841" max="3841" width="5.28515625" style="121" customWidth="1"/>
    <col min="3842" max="3842" width="33.28515625" style="121" customWidth="1"/>
    <col min="3843" max="3843" width="11.28515625" style="121" customWidth="1"/>
    <col min="3844" max="3844" width="8.85546875" style="121" customWidth="1"/>
    <col min="3845" max="3852" width="8.28515625" style="121" customWidth="1"/>
    <col min="3853" max="4096" width="6.85546875" style="121"/>
    <col min="4097" max="4097" width="5.28515625" style="121" customWidth="1"/>
    <col min="4098" max="4098" width="33.28515625" style="121" customWidth="1"/>
    <col min="4099" max="4099" width="11.28515625" style="121" customWidth="1"/>
    <col min="4100" max="4100" width="8.85546875" style="121" customWidth="1"/>
    <col min="4101" max="4108" width="8.28515625" style="121" customWidth="1"/>
    <col min="4109" max="4352" width="6.85546875" style="121"/>
    <col min="4353" max="4353" width="5.28515625" style="121" customWidth="1"/>
    <col min="4354" max="4354" width="33.28515625" style="121" customWidth="1"/>
    <col min="4355" max="4355" width="11.28515625" style="121" customWidth="1"/>
    <col min="4356" max="4356" width="8.85546875" style="121" customWidth="1"/>
    <col min="4357" max="4364" width="8.28515625" style="121" customWidth="1"/>
    <col min="4365" max="4608" width="6.85546875" style="121"/>
    <col min="4609" max="4609" width="5.28515625" style="121" customWidth="1"/>
    <col min="4610" max="4610" width="33.28515625" style="121" customWidth="1"/>
    <col min="4611" max="4611" width="11.28515625" style="121" customWidth="1"/>
    <col min="4612" max="4612" width="8.85546875" style="121" customWidth="1"/>
    <col min="4613" max="4620" width="8.28515625" style="121" customWidth="1"/>
    <col min="4621" max="4864" width="6.85546875" style="121"/>
    <col min="4865" max="4865" width="5.28515625" style="121" customWidth="1"/>
    <col min="4866" max="4866" width="33.28515625" style="121" customWidth="1"/>
    <col min="4867" max="4867" width="11.28515625" style="121" customWidth="1"/>
    <col min="4868" max="4868" width="8.85546875" style="121" customWidth="1"/>
    <col min="4869" max="4876" width="8.28515625" style="121" customWidth="1"/>
    <col min="4877" max="5120" width="6.85546875" style="121"/>
    <col min="5121" max="5121" width="5.28515625" style="121" customWidth="1"/>
    <col min="5122" max="5122" width="33.28515625" style="121" customWidth="1"/>
    <col min="5123" max="5123" width="11.28515625" style="121" customWidth="1"/>
    <col min="5124" max="5124" width="8.85546875" style="121" customWidth="1"/>
    <col min="5125" max="5132" width="8.28515625" style="121" customWidth="1"/>
    <col min="5133" max="5376" width="6.85546875" style="121"/>
    <col min="5377" max="5377" width="5.28515625" style="121" customWidth="1"/>
    <col min="5378" max="5378" width="33.28515625" style="121" customWidth="1"/>
    <col min="5379" max="5379" width="11.28515625" style="121" customWidth="1"/>
    <col min="5380" max="5380" width="8.85546875" style="121" customWidth="1"/>
    <col min="5381" max="5388" width="8.28515625" style="121" customWidth="1"/>
    <col min="5389" max="5632" width="6.85546875" style="121"/>
    <col min="5633" max="5633" width="5.28515625" style="121" customWidth="1"/>
    <col min="5634" max="5634" width="33.28515625" style="121" customWidth="1"/>
    <col min="5635" max="5635" width="11.28515625" style="121" customWidth="1"/>
    <col min="5636" max="5636" width="8.85546875" style="121" customWidth="1"/>
    <col min="5637" max="5644" width="8.28515625" style="121" customWidth="1"/>
    <col min="5645" max="5888" width="6.85546875" style="121"/>
    <col min="5889" max="5889" width="5.28515625" style="121" customWidth="1"/>
    <col min="5890" max="5890" width="33.28515625" style="121" customWidth="1"/>
    <col min="5891" max="5891" width="11.28515625" style="121" customWidth="1"/>
    <col min="5892" max="5892" width="8.85546875" style="121" customWidth="1"/>
    <col min="5893" max="5900" width="8.28515625" style="121" customWidth="1"/>
    <col min="5901" max="6144" width="6.85546875" style="121"/>
    <col min="6145" max="6145" width="5.28515625" style="121" customWidth="1"/>
    <col min="6146" max="6146" width="33.28515625" style="121" customWidth="1"/>
    <col min="6147" max="6147" width="11.28515625" style="121" customWidth="1"/>
    <col min="6148" max="6148" width="8.85546875" style="121" customWidth="1"/>
    <col min="6149" max="6156" width="8.28515625" style="121" customWidth="1"/>
    <col min="6157" max="6400" width="6.85546875" style="121"/>
    <col min="6401" max="6401" width="5.28515625" style="121" customWidth="1"/>
    <col min="6402" max="6402" width="33.28515625" style="121" customWidth="1"/>
    <col min="6403" max="6403" width="11.28515625" style="121" customWidth="1"/>
    <col min="6404" max="6404" width="8.85546875" style="121" customWidth="1"/>
    <col min="6405" max="6412" width="8.28515625" style="121" customWidth="1"/>
    <col min="6413" max="6656" width="6.85546875" style="121"/>
    <col min="6657" max="6657" width="5.28515625" style="121" customWidth="1"/>
    <col min="6658" max="6658" width="33.28515625" style="121" customWidth="1"/>
    <col min="6659" max="6659" width="11.28515625" style="121" customWidth="1"/>
    <col min="6660" max="6660" width="8.85546875" style="121" customWidth="1"/>
    <col min="6661" max="6668" width="8.28515625" style="121" customWidth="1"/>
    <col min="6669" max="6912" width="6.85546875" style="121"/>
    <col min="6913" max="6913" width="5.28515625" style="121" customWidth="1"/>
    <col min="6914" max="6914" width="33.28515625" style="121" customWidth="1"/>
    <col min="6915" max="6915" width="11.28515625" style="121" customWidth="1"/>
    <col min="6916" max="6916" width="8.85546875" style="121" customWidth="1"/>
    <col min="6917" max="6924" width="8.28515625" style="121" customWidth="1"/>
    <col min="6925" max="7168" width="6.85546875" style="121"/>
    <col min="7169" max="7169" width="5.28515625" style="121" customWidth="1"/>
    <col min="7170" max="7170" width="33.28515625" style="121" customWidth="1"/>
    <col min="7171" max="7171" width="11.28515625" style="121" customWidth="1"/>
    <col min="7172" max="7172" width="8.85546875" style="121" customWidth="1"/>
    <col min="7173" max="7180" width="8.28515625" style="121" customWidth="1"/>
    <col min="7181" max="7424" width="6.85546875" style="121"/>
    <col min="7425" max="7425" width="5.28515625" style="121" customWidth="1"/>
    <col min="7426" max="7426" width="33.28515625" style="121" customWidth="1"/>
    <col min="7427" max="7427" width="11.28515625" style="121" customWidth="1"/>
    <col min="7428" max="7428" width="8.85546875" style="121" customWidth="1"/>
    <col min="7429" max="7436" width="8.28515625" style="121" customWidth="1"/>
    <col min="7437" max="7680" width="6.85546875" style="121"/>
    <col min="7681" max="7681" width="5.28515625" style="121" customWidth="1"/>
    <col min="7682" max="7682" width="33.28515625" style="121" customWidth="1"/>
    <col min="7683" max="7683" width="11.28515625" style="121" customWidth="1"/>
    <col min="7684" max="7684" width="8.85546875" style="121" customWidth="1"/>
    <col min="7685" max="7692" width="8.28515625" style="121" customWidth="1"/>
    <col min="7693" max="7936" width="6.85546875" style="121"/>
    <col min="7937" max="7937" width="5.28515625" style="121" customWidth="1"/>
    <col min="7938" max="7938" width="33.28515625" style="121" customWidth="1"/>
    <col min="7939" max="7939" width="11.28515625" style="121" customWidth="1"/>
    <col min="7940" max="7940" width="8.85546875" style="121" customWidth="1"/>
    <col min="7941" max="7948" width="8.28515625" style="121" customWidth="1"/>
    <col min="7949" max="8192" width="6.85546875" style="121"/>
    <col min="8193" max="8193" width="5.28515625" style="121" customWidth="1"/>
    <col min="8194" max="8194" width="33.28515625" style="121" customWidth="1"/>
    <col min="8195" max="8195" width="11.28515625" style="121" customWidth="1"/>
    <col min="8196" max="8196" width="8.85546875" style="121" customWidth="1"/>
    <col min="8197" max="8204" width="8.28515625" style="121" customWidth="1"/>
    <col min="8205" max="8448" width="6.85546875" style="121"/>
    <col min="8449" max="8449" width="5.28515625" style="121" customWidth="1"/>
    <col min="8450" max="8450" width="33.28515625" style="121" customWidth="1"/>
    <col min="8451" max="8451" width="11.28515625" style="121" customWidth="1"/>
    <col min="8452" max="8452" width="8.85546875" style="121" customWidth="1"/>
    <col min="8453" max="8460" width="8.28515625" style="121" customWidth="1"/>
    <col min="8461" max="8704" width="6.85546875" style="121"/>
    <col min="8705" max="8705" width="5.28515625" style="121" customWidth="1"/>
    <col min="8706" max="8706" width="33.28515625" style="121" customWidth="1"/>
    <col min="8707" max="8707" width="11.28515625" style="121" customWidth="1"/>
    <col min="8708" max="8708" width="8.85546875" style="121" customWidth="1"/>
    <col min="8709" max="8716" width="8.28515625" style="121" customWidth="1"/>
    <col min="8717" max="8960" width="6.85546875" style="121"/>
    <col min="8961" max="8961" width="5.28515625" style="121" customWidth="1"/>
    <col min="8962" max="8962" width="33.28515625" style="121" customWidth="1"/>
    <col min="8963" max="8963" width="11.28515625" style="121" customWidth="1"/>
    <col min="8964" max="8964" width="8.85546875" style="121" customWidth="1"/>
    <col min="8965" max="8972" width="8.28515625" style="121" customWidth="1"/>
    <col min="8973" max="9216" width="6.85546875" style="121"/>
    <col min="9217" max="9217" width="5.28515625" style="121" customWidth="1"/>
    <col min="9218" max="9218" width="33.28515625" style="121" customWidth="1"/>
    <col min="9219" max="9219" width="11.28515625" style="121" customWidth="1"/>
    <col min="9220" max="9220" width="8.85546875" style="121" customWidth="1"/>
    <col min="9221" max="9228" width="8.28515625" style="121" customWidth="1"/>
    <col min="9229" max="9472" width="6.85546875" style="121"/>
    <col min="9473" max="9473" width="5.28515625" style="121" customWidth="1"/>
    <col min="9474" max="9474" width="33.28515625" style="121" customWidth="1"/>
    <col min="9475" max="9475" width="11.28515625" style="121" customWidth="1"/>
    <col min="9476" max="9476" width="8.85546875" style="121" customWidth="1"/>
    <col min="9477" max="9484" width="8.28515625" style="121" customWidth="1"/>
    <col min="9485" max="9728" width="6.85546875" style="121"/>
    <col min="9729" max="9729" width="5.28515625" style="121" customWidth="1"/>
    <col min="9730" max="9730" width="33.28515625" style="121" customWidth="1"/>
    <col min="9731" max="9731" width="11.28515625" style="121" customWidth="1"/>
    <col min="9732" max="9732" width="8.85546875" style="121" customWidth="1"/>
    <col min="9733" max="9740" width="8.28515625" style="121" customWidth="1"/>
    <col min="9741" max="9984" width="6.85546875" style="121"/>
    <col min="9985" max="9985" width="5.28515625" style="121" customWidth="1"/>
    <col min="9986" max="9986" width="33.28515625" style="121" customWidth="1"/>
    <col min="9987" max="9987" width="11.28515625" style="121" customWidth="1"/>
    <col min="9988" max="9988" width="8.85546875" style="121" customWidth="1"/>
    <col min="9989" max="9996" width="8.28515625" style="121" customWidth="1"/>
    <col min="9997" max="10240" width="6.85546875" style="121"/>
    <col min="10241" max="10241" width="5.28515625" style="121" customWidth="1"/>
    <col min="10242" max="10242" width="33.28515625" style="121" customWidth="1"/>
    <col min="10243" max="10243" width="11.28515625" style="121" customWidth="1"/>
    <col min="10244" max="10244" width="8.85546875" style="121" customWidth="1"/>
    <col min="10245" max="10252" width="8.28515625" style="121" customWidth="1"/>
    <col min="10253" max="10496" width="6.85546875" style="121"/>
    <col min="10497" max="10497" width="5.28515625" style="121" customWidth="1"/>
    <col min="10498" max="10498" width="33.28515625" style="121" customWidth="1"/>
    <col min="10499" max="10499" width="11.28515625" style="121" customWidth="1"/>
    <col min="10500" max="10500" width="8.85546875" style="121" customWidth="1"/>
    <col min="10501" max="10508" width="8.28515625" style="121" customWidth="1"/>
    <col min="10509" max="10752" width="6.85546875" style="121"/>
    <col min="10753" max="10753" width="5.28515625" style="121" customWidth="1"/>
    <col min="10754" max="10754" width="33.28515625" style="121" customWidth="1"/>
    <col min="10755" max="10755" width="11.28515625" style="121" customWidth="1"/>
    <col min="10756" max="10756" width="8.85546875" style="121" customWidth="1"/>
    <col min="10757" max="10764" width="8.28515625" style="121" customWidth="1"/>
    <col min="10765" max="11008" width="6.85546875" style="121"/>
    <col min="11009" max="11009" width="5.28515625" style="121" customWidth="1"/>
    <col min="11010" max="11010" width="33.28515625" style="121" customWidth="1"/>
    <col min="11011" max="11011" width="11.28515625" style="121" customWidth="1"/>
    <col min="11012" max="11012" width="8.85546875" style="121" customWidth="1"/>
    <col min="11013" max="11020" width="8.28515625" style="121" customWidth="1"/>
    <col min="11021" max="11264" width="6.85546875" style="121"/>
    <col min="11265" max="11265" width="5.28515625" style="121" customWidth="1"/>
    <col min="11266" max="11266" width="33.28515625" style="121" customWidth="1"/>
    <col min="11267" max="11267" width="11.28515625" style="121" customWidth="1"/>
    <col min="11268" max="11268" width="8.85546875" style="121" customWidth="1"/>
    <col min="11269" max="11276" width="8.28515625" style="121" customWidth="1"/>
    <col min="11277" max="11520" width="6.85546875" style="121"/>
    <col min="11521" max="11521" width="5.28515625" style="121" customWidth="1"/>
    <col min="11522" max="11522" width="33.28515625" style="121" customWidth="1"/>
    <col min="11523" max="11523" width="11.28515625" style="121" customWidth="1"/>
    <col min="11524" max="11524" width="8.85546875" style="121" customWidth="1"/>
    <col min="11525" max="11532" width="8.28515625" style="121" customWidth="1"/>
    <col min="11533" max="11776" width="6.85546875" style="121"/>
    <col min="11777" max="11777" width="5.28515625" style="121" customWidth="1"/>
    <col min="11778" max="11778" width="33.28515625" style="121" customWidth="1"/>
    <col min="11779" max="11779" width="11.28515625" style="121" customWidth="1"/>
    <col min="11780" max="11780" width="8.85546875" style="121" customWidth="1"/>
    <col min="11781" max="11788" width="8.28515625" style="121" customWidth="1"/>
    <col min="11789" max="12032" width="6.85546875" style="121"/>
    <col min="12033" max="12033" width="5.28515625" style="121" customWidth="1"/>
    <col min="12034" max="12034" width="33.28515625" style="121" customWidth="1"/>
    <col min="12035" max="12035" width="11.28515625" style="121" customWidth="1"/>
    <col min="12036" max="12036" width="8.85546875" style="121" customWidth="1"/>
    <col min="12037" max="12044" width="8.28515625" style="121" customWidth="1"/>
    <col min="12045" max="12288" width="6.85546875" style="121"/>
    <col min="12289" max="12289" width="5.28515625" style="121" customWidth="1"/>
    <col min="12290" max="12290" width="33.28515625" style="121" customWidth="1"/>
    <col min="12291" max="12291" width="11.28515625" style="121" customWidth="1"/>
    <col min="12292" max="12292" width="8.85546875" style="121" customWidth="1"/>
    <col min="12293" max="12300" width="8.28515625" style="121" customWidth="1"/>
    <col min="12301" max="12544" width="6.85546875" style="121"/>
    <col min="12545" max="12545" width="5.28515625" style="121" customWidth="1"/>
    <col min="12546" max="12546" width="33.28515625" style="121" customWidth="1"/>
    <col min="12547" max="12547" width="11.28515625" style="121" customWidth="1"/>
    <col min="12548" max="12548" width="8.85546875" style="121" customWidth="1"/>
    <col min="12549" max="12556" width="8.28515625" style="121" customWidth="1"/>
    <col min="12557" max="12800" width="6.85546875" style="121"/>
    <col min="12801" max="12801" width="5.28515625" style="121" customWidth="1"/>
    <col min="12802" max="12802" width="33.28515625" style="121" customWidth="1"/>
    <col min="12803" max="12803" width="11.28515625" style="121" customWidth="1"/>
    <col min="12804" max="12804" width="8.85546875" style="121" customWidth="1"/>
    <col min="12805" max="12812" width="8.28515625" style="121" customWidth="1"/>
    <col min="12813" max="13056" width="6.85546875" style="121"/>
    <col min="13057" max="13057" width="5.28515625" style="121" customWidth="1"/>
    <col min="13058" max="13058" width="33.28515625" style="121" customWidth="1"/>
    <col min="13059" max="13059" width="11.28515625" style="121" customWidth="1"/>
    <col min="13060" max="13060" width="8.85546875" style="121" customWidth="1"/>
    <col min="13061" max="13068" width="8.28515625" style="121" customWidth="1"/>
    <col min="13069" max="13312" width="6.85546875" style="121"/>
    <col min="13313" max="13313" width="5.28515625" style="121" customWidth="1"/>
    <col min="13314" max="13314" width="33.28515625" style="121" customWidth="1"/>
    <col min="13315" max="13315" width="11.28515625" style="121" customWidth="1"/>
    <col min="13316" max="13316" width="8.85546875" style="121" customWidth="1"/>
    <col min="13317" max="13324" width="8.28515625" style="121" customWidth="1"/>
    <col min="13325" max="13568" width="6.85546875" style="121"/>
    <col min="13569" max="13569" width="5.28515625" style="121" customWidth="1"/>
    <col min="13570" max="13570" width="33.28515625" style="121" customWidth="1"/>
    <col min="13571" max="13571" width="11.28515625" style="121" customWidth="1"/>
    <col min="13572" max="13572" width="8.85546875" style="121" customWidth="1"/>
    <col min="13573" max="13580" width="8.28515625" style="121" customWidth="1"/>
    <col min="13581" max="13824" width="6.85546875" style="121"/>
    <col min="13825" max="13825" width="5.28515625" style="121" customWidth="1"/>
    <col min="13826" max="13826" width="33.28515625" style="121" customWidth="1"/>
    <col min="13827" max="13827" width="11.28515625" style="121" customWidth="1"/>
    <col min="13828" max="13828" width="8.85546875" style="121" customWidth="1"/>
    <col min="13829" max="13836" width="8.28515625" style="121" customWidth="1"/>
    <col min="13837" max="14080" width="6.85546875" style="121"/>
    <col min="14081" max="14081" width="5.28515625" style="121" customWidth="1"/>
    <col min="14082" max="14082" width="33.28515625" style="121" customWidth="1"/>
    <col min="14083" max="14083" width="11.28515625" style="121" customWidth="1"/>
    <col min="14084" max="14084" width="8.85546875" style="121" customWidth="1"/>
    <col min="14085" max="14092" width="8.28515625" style="121" customWidth="1"/>
    <col min="14093" max="14336" width="6.85546875" style="121"/>
    <col min="14337" max="14337" width="5.28515625" style="121" customWidth="1"/>
    <col min="14338" max="14338" width="33.28515625" style="121" customWidth="1"/>
    <col min="14339" max="14339" width="11.28515625" style="121" customWidth="1"/>
    <col min="14340" max="14340" width="8.85546875" style="121" customWidth="1"/>
    <col min="14341" max="14348" width="8.28515625" style="121" customWidth="1"/>
    <col min="14349" max="14592" width="6.85546875" style="121"/>
    <col min="14593" max="14593" width="5.28515625" style="121" customWidth="1"/>
    <col min="14594" max="14594" width="33.28515625" style="121" customWidth="1"/>
    <col min="14595" max="14595" width="11.28515625" style="121" customWidth="1"/>
    <col min="14596" max="14596" width="8.85546875" style="121" customWidth="1"/>
    <col min="14597" max="14604" width="8.28515625" style="121" customWidth="1"/>
    <col min="14605" max="14848" width="6.85546875" style="121"/>
    <col min="14849" max="14849" width="5.28515625" style="121" customWidth="1"/>
    <col min="14850" max="14850" width="33.28515625" style="121" customWidth="1"/>
    <col min="14851" max="14851" width="11.28515625" style="121" customWidth="1"/>
    <col min="14852" max="14852" width="8.85546875" style="121" customWidth="1"/>
    <col min="14853" max="14860" width="8.28515625" style="121" customWidth="1"/>
    <col min="14861" max="15104" width="6.85546875" style="121"/>
    <col min="15105" max="15105" width="5.28515625" style="121" customWidth="1"/>
    <col min="15106" max="15106" width="33.28515625" style="121" customWidth="1"/>
    <col min="15107" max="15107" width="11.28515625" style="121" customWidth="1"/>
    <col min="15108" max="15108" width="8.85546875" style="121" customWidth="1"/>
    <col min="15109" max="15116" width="8.28515625" style="121" customWidth="1"/>
    <col min="15117" max="15360" width="6.85546875" style="121"/>
    <col min="15361" max="15361" width="5.28515625" style="121" customWidth="1"/>
    <col min="15362" max="15362" width="33.28515625" style="121" customWidth="1"/>
    <col min="15363" max="15363" width="11.28515625" style="121" customWidth="1"/>
    <col min="15364" max="15364" width="8.85546875" style="121" customWidth="1"/>
    <col min="15365" max="15372" width="8.28515625" style="121" customWidth="1"/>
    <col min="15373" max="15616" width="6.85546875" style="121"/>
    <col min="15617" max="15617" width="5.28515625" style="121" customWidth="1"/>
    <col min="15618" max="15618" width="33.28515625" style="121" customWidth="1"/>
    <col min="15619" max="15619" width="11.28515625" style="121" customWidth="1"/>
    <col min="15620" max="15620" width="8.85546875" style="121" customWidth="1"/>
    <col min="15621" max="15628" width="8.28515625" style="121" customWidth="1"/>
    <col min="15629" max="15872" width="6.85546875" style="121"/>
    <col min="15873" max="15873" width="5.28515625" style="121" customWidth="1"/>
    <col min="15874" max="15874" width="33.28515625" style="121" customWidth="1"/>
    <col min="15875" max="15875" width="11.28515625" style="121" customWidth="1"/>
    <col min="15876" max="15876" width="8.85546875" style="121" customWidth="1"/>
    <col min="15877" max="15884" width="8.28515625" style="121" customWidth="1"/>
    <col min="15885" max="16128" width="6.85546875" style="121"/>
    <col min="16129" max="16129" width="5.28515625" style="121" customWidth="1"/>
    <col min="16130" max="16130" width="33.28515625" style="121" customWidth="1"/>
    <col min="16131" max="16131" width="11.28515625" style="121" customWidth="1"/>
    <col min="16132" max="16132" width="8.85546875" style="121" customWidth="1"/>
    <col min="16133" max="16140" width="8.28515625" style="121" customWidth="1"/>
    <col min="16141" max="16384" width="6.85546875" style="121"/>
  </cols>
  <sheetData>
    <row r="1" spans="1:26">
      <c r="A1" s="119" t="s">
        <v>433</v>
      </c>
      <c r="B1" s="120"/>
      <c r="D1" s="122"/>
    </row>
    <row r="2" spans="1:26" ht="15" customHeight="1">
      <c r="A2" s="579" t="s">
        <v>328</v>
      </c>
      <c r="B2" s="579"/>
      <c r="C2" s="579"/>
      <c r="D2" s="579"/>
      <c r="E2" s="579"/>
      <c r="F2" s="579"/>
      <c r="G2" s="579"/>
      <c r="H2" s="579"/>
      <c r="I2" s="579"/>
      <c r="J2" s="579"/>
      <c r="K2" s="579"/>
      <c r="L2" s="579"/>
      <c r="M2" s="579"/>
      <c r="N2" s="579"/>
      <c r="O2" s="579"/>
      <c r="P2" s="579"/>
      <c r="Q2" s="579"/>
      <c r="R2" s="579"/>
      <c r="S2" s="579"/>
      <c r="T2" s="579"/>
      <c r="U2" s="579"/>
      <c r="V2" s="579"/>
      <c r="W2" s="579"/>
      <c r="X2" s="579"/>
      <c r="Y2" s="579"/>
      <c r="Z2" s="579"/>
    </row>
    <row r="3" spans="1:26" ht="15" customHeight="1">
      <c r="A3" s="578" t="str">
        <f>'Biểu 01 '!A3:AA3</f>
        <v>(Kèm theo Quyết định số            /QĐ-UBND ngày      tháng 12 năm 2021 của Ủy ban nhân dân tỉnh Lạng Sơn)</v>
      </c>
      <c r="B3" s="578"/>
      <c r="C3" s="578"/>
      <c r="D3" s="578"/>
      <c r="E3" s="578"/>
      <c r="F3" s="578"/>
      <c r="G3" s="578"/>
      <c r="H3" s="578"/>
      <c r="I3" s="578"/>
      <c r="J3" s="578"/>
      <c r="K3" s="578"/>
      <c r="L3" s="578"/>
      <c r="M3" s="578"/>
      <c r="N3" s="578"/>
      <c r="O3" s="578"/>
      <c r="P3" s="578"/>
      <c r="Q3" s="578"/>
      <c r="R3" s="578"/>
      <c r="S3" s="578"/>
      <c r="T3" s="578"/>
      <c r="U3" s="578"/>
      <c r="V3" s="578"/>
      <c r="W3" s="578"/>
      <c r="X3" s="578"/>
      <c r="Y3" s="542"/>
      <c r="Z3" s="542"/>
    </row>
    <row r="4" spans="1:26">
      <c r="B4" s="123"/>
      <c r="C4" s="585" t="s">
        <v>1</v>
      </c>
      <c r="D4" s="585"/>
      <c r="E4" s="585"/>
      <c r="F4" s="585"/>
      <c r="G4" s="585"/>
      <c r="H4" s="585"/>
      <c r="I4" s="585"/>
      <c r="J4" s="585"/>
      <c r="K4" s="585"/>
      <c r="L4" s="585"/>
      <c r="M4" s="585"/>
      <c r="N4" s="585"/>
      <c r="O4" s="585"/>
      <c r="P4" s="585"/>
      <c r="Q4" s="585"/>
      <c r="R4" s="585"/>
      <c r="S4" s="585"/>
      <c r="T4" s="585"/>
      <c r="U4" s="585"/>
      <c r="V4" s="585"/>
      <c r="W4" s="585"/>
      <c r="X4" s="585"/>
      <c r="Y4" s="585"/>
      <c r="Z4" s="585"/>
    </row>
    <row r="5" spans="1:26" ht="15" customHeight="1">
      <c r="A5" s="580" t="s">
        <v>2</v>
      </c>
      <c r="B5" s="558" t="s">
        <v>187</v>
      </c>
      <c r="C5" s="580" t="s">
        <v>3</v>
      </c>
      <c r="D5" s="580" t="s">
        <v>4</v>
      </c>
      <c r="E5" s="582" t="s">
        <v>6</v>
      </c>
      <c r="F5" s="583"/>
      <c r="G5" s="583"/>
      <c r="H5" s="583"/>
      <c r="I5" s="583"/>
      <c r="J5" s="583"/>
      <c r="K5" s="583"/>
      <c r="L5" s="583"/>
      <c r="M5" s="583"/>
      <c r="N5" s="583"/>
      <c r="O5" s="583"/>
      <c r="P5" s="583"/>
      <c r="Q5" s="583"/>
      <c r="R5" s="583"/>
      <c r="S5" s="583"/>
      <c r="T5" s="583"/>
      <c r="U5" s="583"/>
      <c r="V5" s="583"/>
      <c r="W5" s="583"/>
      <c r="X5" s="583"/>
      <c r="Y5" s="583"/>
      <c r="Z5" s="584"/>
    </row>
    <row r="6" spans="1:26" ht="30">
      <c r="A6" s="581"/>
      <c r="B6" s="559"/>
      <c r="C6" s="581"/>
      <c r="D6" s="581"/>
      <c r="E6" s="206" t="s">
        <v>302</v>
      </c>
      <c r="F6" s="206" t="s">
        <v>303</v>
      </c>
      <c r="G6" s="206" t="s">
        <v>304</v>
      </c>
      <c r="H6" s="206" t="s">
        <v>305</v>
      </c>
      <c r="I6" s="206" t="s">
        <v>306</v>
      </c>
      <c r="J6" s="206" t="s">
        <v>307</v>
      </c>
      <c r="K6" s="206" t="s">
        <v>308</v>
      </c>
      <c r="L6" s="204" t="s">
        <v>323</v>
      </c>
      <c r="M6" s="205" t="s">
        <v>309</v>
      </c>
      <c r="N6" s="205" t="s">
        <v>310</v>
      </c>
      <c r="O6" s="205" t="s">
        <v>311</v>
      </c>
      <c r="P6" s="205" t="s">
        <v>312</v>
      </c>
      <c r="Q6" s="205" t="s">
        <v>313</v>
      </c>
      <c r="R6" s="205" t="s">
        <v>314</v>
      </c>
      <c r="S6" s="205" t="s">
        <v>315</v>
      </c>
      <c r="T6" s="205" t="s">
        <v>316</v>
      </c>
      <c r="U6" s="205" t="s">
        <v>317</v>
      </c>
      <c r="V6" s="205" t="s">
        <v>318</v>
      </c>
      <c r="W6" s="205" t="s">
        <v>319</v>
      </c>
      <c r="X6" s="205" t="s">
        <v>320</v>
      </c>
      <c r="Y6" s="205" t="s">
        <v>321</v>
      </c>
      <c r="Z6" s="205" t="s">
        <v>322</v>
      </c>
    </row>
    <row r="7" spans="1:26" ht="24" customHeight="1">
      <c r="A7" s="125" t="s">
        <v>192</v>
      </c>
      <c r="B7" s="125">
        <v>-2</v>
      </c>
      <c r="C7" s="125" t="s">
        <v>203</v>
      </c>
      <c r="D7" s="125" t="s">
        <v>235</v>
      </c>
      <c r="E7" s="125">
        <v>-5</v>
      </c>
      <c r="F7" s="125">
        <v>-6</v>
      </c>
      <c r="G7" s="125">
        <v>-7</v>
      </c>
      <c r="H7" s="125">
        <v>-8</v>
      </c>
      <c r="I7" s="125">
        <v>-9</v>
      </c>
      <c r="J7" s="125">
        <v>-10</v>
      </c>
      <c r="K7" s="125">
        <v>-11</v>
      </c>
      <c r="L7" s="125">
        <v>-12</v>
      </c>
      <c r="M7" s="207">
        <v>-13</v>
      </c>
      <c r="N7" s="207">
        <v>-14</v>
      </c>
      <c r="O7" s="207">
        <v>-15</v>
      </c>
      <c r="P7" s="207">
        <v>-16</v>
      </c>
      <c r="Q7" s="207">
        <v>-17</v>
      </c>
      <c r="R7" s="207">
        <v>-18</v>
      </c>
      <c r="S7" s="207">
        <v>-19</v>
      </c>
      <c r="T7" s="207">
        <v>-20</v>
      </c>
      <c r="U7" s="207">
        <v>-21</v>
      </c>
      <c r="V7" s="207">
        <v>-22</v>
      </c>
      <c r="W7" s="207">
        <v>-23</v>
      </c>
      <c r="X7" s="207">
        <v>-24</v>
      </c>
      <c r="Y7" s="207">
        <v>-25</v>
      </c>
      <c r="Z7" s="207">
        <v>-26</v>
      </c>
    </row>
    <row r="8" spans="1:26" ht="34.5" customHeight="1">
      <c r="A8" s="126">
        <v>1</v>
      </c>
      <c r="B8" s="127" t="s">
        <v>236</v>
      </c>
      <c r="C8" s="128" t="s">
        <v>237</v>
      </c>
      <c r="D8" s="129">
        <f t="shared" ref="D8:E8" si="0">D10+D12+D13+D14+D15+D16+D18+D19+D20</f>
        <v>673.69961199999989</v>
      </c>
      <c r="E8" s="130">
        <f t="shared" si="0"/>
        <v>7.7111866666666673</v>
      </c>
      <c r="F8" s="130">
        <f t="shared" ref="F8:L8" si="1">F10+F12+F13+F14+F15+F16+F18+F19+F20</f>
        <v>35.276166666666661</v>
      </c>
      <c r="G8" s="130">
        <f t="shared" si="1"/>
        <v>2.2254</v>
      </c>
      <c r="H8" s="130">
        <f t="shared" si="1"/>
        <v>45.881800000000005</v>
      </c>
      <c r="I8" s="130">
        <f t="shared" si="1"/>
        <v>40.608800000000002</v>
      </c>
      <c r="J8" s="130">
        <f t="shared" si="1"/>
        <v>93.878533333333337</v>
      </c>
      <c r="K8" s="130">
        <f t="shared" si="1"/>
        <v>45.997663333333335</v>
      </c>
      <c r="L8" s="130">
        <f t="shared" si="1"/>
        <v>16.948999999999998</v>
      </c>
      <c r="M8" s="130">
        <f t="shared" ref="M8:Z8" si="2">M10+M12+M13+M14+M15+M16+M18+M19+M20</f>
        <v>25.033100000000001</v>
      </c>
      <c r="N8" s="130">
        <f t="shared" si="2"/>
        <v>37.685370000000006</v>
      </c>
      <c r="O8" s="130">
        <f t="shared" si="2"/>
        <v>25.595199999999998</v>
      </c>
      <c r="P8" s="130">
        <f t="shared" si="2"/>
        <v>41.510333333333335</v>
      </c>
      <c r="Q8" s="130">
        <f t="shared" si="2"/>
        <v>91.842099999999988</v>
      </c>
      <c r="R8" s="130">
        <f t="shared" si="2"/>
        <v>2</v>
      </c>
      <c r="S8" s="130">
        <f t="shared" si="2"/>
        <v>13.784872</v>
      </c>
      <c r="T8" s="130">
        <f t="shared" si="2"/>
        <v>38.125466666666668</v>
      </c>
      <c r="U8" s="130">
        <f t="shared" si="2"/>
        <v>77.37</v>
      </c>
      <c r="V8" s="130">
        <f t="shared" si="2"/>
        <v>20.860399999999998</v>
      </c>
      <c r="W8" s="130">
        <f t="shared" si="2"/>
        <v>4.8467000000000002</v>
      </c>
      <c r="X8" s="130">
        <f t="shared" si="2"/>
        <v>3.09</v>
      </c>
      <c r="Y8" s="130">
        <f t="shared" si="2"/>
        <v>2.8597199999999998</v>
      </c>
      <c r="Z8" s="130">
        <f t="shared" si="2"/>
        <v>0.56779999999999997</v>
      </c>
    </row>
    <row r="9" spans="1:26" ht="24" customHeight="1">
      <c r="A9" s="126"/>
      <c r="B9" s="131" t="s">
        <v>66</v>
      </c>
      <c r="C9" s="128"/>
      <c r="D9" s="129"/>
      <c r="E9" s="130"/>
      <c r="F9" s="130"/>
      <c r="G9" s="130"/>
      <c r="H9" s="130"/>
      <c r="I9" s="130"/>
      <c r="J9" s="130"/>
      <c r="K9" s="130"/>
      <c r="L9" s="130"/>
      <c r="M9" s="130"/>
      <c r="N9" s="130"/>
      <c r="O9" s="130"/>
      <c r="P9" s="130"/>
      <c r="Q9" s="130"/>
      <c r="R9" s="130"/>
      <c r="S9" s="130"/>
      <c r="T9" s="130"/>
      <c r="U9" s="130"/>
      <c r="V9" s="130"/>
      <c r="W9" s="130"/>
      <c r="X9" s="130"/>
      <c r="Y9" s="130"/>
      <c r="Z9" s="130"/>
    </row>
    <row r="10" spans="1:26" ht="24" customHeight="1">
      <c r="A10" s="132" t="s">
        <v>12</v>
      </c>
      <c r="B10" s="102" t="s">
        <v>13</v>
      </c>
      <c r="C10" s="133" t="s">
        <v>238</v>
      </c>
      <c r="D10" s="134">
        <f t="shared" ref="D10:D20" si="3">SUM(E10:Z10)</f>
        <v>62.300929999999994</v>
      </c>
      <c r="E10" s="135">
        <v>6.1262166666666671</v>
      </c>
      <c r="F10" s="135">
        <v>9.3868166666666646</v>
      </c>
      <c r="G10" s="135">
        <v>0.22500000000000001</v>
      </c>
      <c r="H10" s="135">
        <v>13.514699999999999</v>
      </c>
      <c r="I10" s="135">
        <v>2.6524999999999999</v>
      </c>
      <c r="J10" s="135">
        <v>0.38958333333333328</v>
      </c>
      <c r="K10" s="135">
        <v>4.5958633333333339</v>
      </c>
      <c r="L10" s="135">
        <v>4.3000000000000003E-2</v>
      </c>
      <c r="M10" s="135">
        <v>0.24000000000000002</v>
      </c>
      <c r="N10" s="135">
        <v>5.5655000000000001</v>
      </c>
      <c r="O10" s="135">
        <v>1.6760000000000002</v>
      </c>
      <c r="P10" s="135">
        <v>2.0053333333333332</v>
      </c>
      <c r="Q10" s="135">
        <v>6.82</v>
      </c>
      <c r="R10" s="135">
        <v>0.32999999999999996</v>
      </c>
      <c r="S10" s="135">
        <v>2.1959</v>
      </c>
      <c r="T10" s="135">
        <v>0.89811666666666667</v>
      </c>
      <c r="U10" s="135">
        <v>2.4</v>
      </c>
      <c r="V10" s="135">
        <v>1.6949999999999998</v>
      </c>
      <c r="W10" s="135">
        <v>0.23670000000000002</v>
      </c>
      <c r="X10" s="135">
        <v>1.2275</v>
      </c>
      <c r="Y10" s="135">
        <v>5.5E-2</v>
      </c>
      <c r="Z10" s="135">
        <v>2.2200000000000001E-2</v>
      </c>
    </row>
    <row r="11" spans="1:26" ht="24" customHeight="1">
      <c r="A11" s="136"/>
      <c r="B11" s="94" t="s">
        <v>15</v>
      </c>
      <c r="C11" s="137" t="s">
        <v>239</v>
      </c>
      <c r="D11" s="138">
        <f t="shared" si="3"/>
        <v>59.470929999999996</v>
      </c>
      <c r="E11" s="139">
        <v>6.1262166666666662</v>
      </c>
      <c r="F11" s="139">
        <v>9.3868166666666664</v>
      </c>
      <c r="G11" s="139">
        <v>0.22500000000000001</v>
      </c>
      <c r="H11" s="139">
        <v>13.514699999999999</v>
      </c>
      <c r="I11" s="139">
        <v>2.6524999999999999</v>
      </c>
      <c r="J11" s="139">
        <v>0.13958333333333334</v>
      </c>
      <c r="K11" s="139">
        <v>3.5958633333333334</v>
      </c>
      <c r="L11" s="139">
        <v>4.3000000000000003E-2</v>
      </c>
      <c r="M11" s="139">
        <v>0.13</v>
      </c>
      <c r="N11" s="139">
        <v>5.0955000000000004</v>
      </c>
      <c r="O11" s="139">
        <v>1.5760000000000001</v>
      </c>
      <c r="P11" s="139">
        <v>1.7053333333333334</v>
      </c>
      <c r="Q11" s="139">
        <v>6.7200000000000006</v>
      </c>
      <c r="R11" s="139">
        <v>0</v>
      </c>
      <c r="S11" s="139">
        <v>2.0459000000000001</v>
      </c>
      <c r="T11" s="139">
        <v>0.87811666666666666</v>
      </c>
      <c r="U11" s="139">
        <v>2.4</v>
      </c>
      <c r="V11" s="139">
        <v>1.6949999999999998</v>
      </c>
      <c r="W11" s="139">
        <v>0.23670000000000002</v>
      </c>
      <c r="X11" s="139">
        <v>1.2275</v>
      </c>
      <c r="Y11" s="139">
        <v>5.5E-2</v>
      </c>
      <c r="Z11" s="139">
        <v>2.2200000000000001E-2</v>
      </c>
    </row>
    <row r="12" spans="1:26" ht="24" customHeight="1">
      <c r="A12" s="132" t="s">
        <v>21</v>
      </c>
      <c r="B12" s="99" t="s">
        <v>22</v>
      </c>
      <c r="C12" s="133" t="s">
        <v>240</v>
      </c>
      <c r="D12" s="134">
        <f t="shared" si="3"/>
        <v>146.71463200000002</v>
      </c>
      <c r="E12" s="135">
        <v>0.98830333333333331</v>
      </c>
      <c r="F12" s="135">
        <v>6.0309166666666663</v>
      </c>
      <c r="G12" s="135">
        <v>0.33</v>
      </c>
      <c r="H12" s="135">
        <v>8.1981999999999999</v>
      </c>
      <c r="I12" s="135">
        <v>7.8916666666666675</v>
      </c>
      <c r="J12" s="135">
        <v>29.292083333333331</v>
      </c>
      <c r="K12" s="135">
        <v>8.7207699999999999</v>
      </c>
      <c r="L12" s="135">
        <v>2.6430000000000002</v>
      </c>
      <c r="M12" s="135">
        <v>1.25</v>
      </c>
      <c r="N12" s="135">
        <v>10.093336666666666</v>
      </c>
      <c r="O12" s="135">
        <v>6.5059999999999993</v>
      </c>
      <c r="P12" s="135">
        <v>7.575333333333333</v>
      </c>
      <c r="Q12" s="135">
        <v>12.5237</v>
      </c>
      <c r="R12" s="135">
        <v>0.56000000000000005</v>
      </c>
      <c r="S12" s="135">
        <v>2.8076720000000002</v>
      </c>
      <c r="T12" s="135">
        <v>21.040416666666665</v>
      </c>
      <c r="U12" s="135">
        <v>11.8</v>
      </c>
      <c r="V12" s="135">
        <v>7.2120666666666677</v>
      </c>
      <c r="W12" s="135">
        <v>0.13</v>
      </c>
      <c r="X12" s="135">
        <v>1.0475000000000001</v>
      </c>
      <c r="Y12" s="135">
        <v>4.1666666666666671E-2</v>
      </c>
      <c r="Z12" s="135">
        <v>3.2000000000000001E-2</v>
      </c>
    </row>
    <row r="13" spans="1:26" ht="24" customHeight="1">
      <c r="A13" s="132" t="s">
        <v>24</v>
      </c>
      <c r="B13" s="140" t="s">
        <v>25</v>
      </c>
      <c r="C13" s="133" t="s">
        <v>241</v>
      </c>
      <c r="D13" s="134">
        <f t="shared" si="3"/>
        <v>43.834600000000002</v>
      </c>
      <c r="E13" s="135">
        <v>0.58833333333333326</v>
      </c>
      <c r="F13" s="135">
        <v>1.3613166666666667</v>
      </c>
      <c r="G13" s="135">
        <v>0.16</v>
      </c>
      <c r="H13" s="135">
        <v>1.9340000000000002</v>
      </c>
      <c r="I13" s="135">
        <v>0.5279666666666667</v>
      </c>
      <c r="J13" s="135">
        <v>6.9420833333333327</v>
      </c>
      <c r="K13" s="135">
        <v>1.2724299999999999</v>
      </c>
      <c r="L13" s="135">
        <v>1.5629999999999999</v>
      </c>
      <c r="M13" s="135">
        <v>1.5</v>
      </c>
      <c r="N13" s="135">
        <v>1.7096666666666667</v>
      </c>
      <c r="O13" s="135">
        <v>0.77549999999999997</v>
      </c>
      <c r="P13" s="135">
        <v>6.2243333333333331</v>
      </c>
      <c r="Q13" s="135">
        <v>4.3849999999999998</v>
      </c>
      <c r="R13" s="135">
        <v>0.32999999999999996</v>
      </c>
      <c r="S13" s="135">
        <v>0.31850000000000001</v>
      </c>
      <c r="T13" s="135">
        <v>2.8199166666666668</v>
      </c>
      <c r="U13" s="135">
        <v>7.31</v>
      </c>
      <c r="V13" s="135">
        <v>3.1716666666666664</v>
      </c>
      <c r="W13" s="135">
        <v>0.01</v>
      </c>
      <c r="X13" s="135">
        <v>0.52749999999999997</v>
      </c>
      <c r="Y13" s="135">
        <v>0.28138666666666667</v>
      </c>
      <c r="Z13" s="135">
        <v>0.122</v>
      </c>
    </row>
    <row r="14" spans="1:26" ht="24" customHeight="1">
      <c r="A14" s="132" t="s">
        <v>27</v>
      </c>
      <c r="B14" s="102" t="s">
        <v>28</v>
      </c>
      <c r="C14" s="133" t="s">
        <v>242</v>
      </c>
      <c r="D14" s="134">
        <f t="shared" si="3"/>
        <v>76.215499999999992</v>
      </c>
      <c r="E14" s="135">
        <v>0</v>
      </c>
      <c r="F14" s="135">
        <v>0</v>
      </c>
      <c r="G14" s="135">
        <v>0</v>
      </c>
      <c r="H14" s="135">
        <v>0</v>
      </c>
      <c r="I14" s="135">
        <v>0</v>
      </c>
      <c r="J14" s="135">
        <v>42</v>
      </c>
      <c r="K14" s="135">
        <v>0</v>
      </c>
      <c r="L14" s="135">
        <v>0</v>
      </c>
      <c r="M14" s="135">
        <v>8.3855000000000004</v>
      </c>
      <c r="N14" s="135">
        <v>0</v>
      </c>
      <c r="O14" s="135">
        <v>0</v>
      </c>
      <c r="P14" s="135">
        <v>1.5</v>
      </c>
      <c r="Q14" s="135">
        <v>0</v>
      </c>
      <c r="R14" s="135">
        <v>0</v>
      </c>
      <c r="S14" s="135">
        <v>0</v>
      </c>
      <c r="T14" s="135">
        <v>0</v>
      </c>
      <c r="U14" s="135">
        <v>24.33</v>
      </c>
      <c r="V14" s="135">
        <v>0</v>
      </c>
      <c r="W14" s="135">
        <v>0</v>
      </c>
      <c r="X14" s="135">
        <v>0</v>
      </c>
      <c r="Y14" s="135">
        <v>0</v>
      </c>
      <c r="Z14" s="135">
        <v>0</v>
      </c>
    </row>
    <row r="15" spans="1:26" ht="24" customHeight="1">
      <c r="A15" s="132" t="s">
        <v>36</v>
      </c>
      <c r="B15" s="102" t="s">
        <v>37</v>
      </c>
      <c r="C15" s="133" t="s">
        <v>243</v>
      </c>
      <c r="D15" s="134">
        <f t="shared" si="3"/>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135">
        <v>0</v>
      </c>
      <c r="X15" s="135">
        <v>0</v>
      </c>
      <c r="Y15" s="135">
        <v>0</v>
      </c>
      <c r="Z15" s="135">
        <v>0</v>
      </c>
    </row>
    <row r="16" spans="1:26" ht="24" customHeight="1">
      <c r="A16" s="132" t="s">
        <v>45</v>
      </c>
      <c r="B16" s="102" t="s">
        <v>46</v>
      </c>
      <c r="C16" s="133" t="s">
        <v>244</v>
      </c>
      <c r="D16" s="134">
        <f t="shared" si="3"/>
        <v>337.93931666666657</v>
      </c>
      <c r="E16" s="135">
        <v>0</v>
      </c>
      <c r="F16" s="135">
        <v>18.290416666666665</v>
      </c>
      <c r="G16" s="135">
        <v>1.5104</v>
      </c>
      <c r="H16" s="135">
        <v>21.354900000000001</v>
      </c>
      <c r="I16" s="135">
        <v>29.536666666666669</v>
      </c>
      <c r="J16" s="135">
        <v>15.254783333333332</v>
      </c>
      <c r="K16" s="135">
        <v>30.508600000000001</v>
      </c>
      <c r="L16" s="135">
        <v>11.95</v>
      </c>
      <c r="M16" s="135">
        <v>13.6576</v>
      </c>
      <c r="N16" s="135">
        <v>20.316866666666673</v>
      </c>
      <c r="O16" s="135">
        <v>16.637700000000002</v>
      </c>
      <c r="P16" s="135">
        <v>24.055333333333337</v>
      </c>
      <c r="Q16" s="135">
        <v>67.015000000000001</v>
      </c>
      <c r="R16" s="135">
        <v>0.78</v>
      </c>
      <c r="S16" s="135">
        <v>7.8415999999999997</v>
      </c>
      <c r="T16" s="135">
        <v>12.867016666666665</v>
      </c>
      <c r="U16" s="135">
        <v>31.189999999999998</v>
      </c>
      <c r="V16" s="135">
        <v>8.7816666666666663</v>
      </c>
      <c r="W16" s="135">
        <v>3.4699999999999998</v>
      </c>
      <c r="X16" s="135">
        <v>4.7500000000000001E-2</v>
      </c>
      <c r="Y16" s="135">
        <v>2.4816666666666665</v>
      </c>
      <c r="Z16" s="135">
        <v>0.3916</v>
      </c>
    </row>
    <row r="17" spans="1:26" s="141" customFormat="1" ht="30">
      <c r="A17" s="136"/>
      <c r="B17" s="94" t="s">
        <v>245</v>
      </c>
      <c r="C17" s="137" t="s">
        <v>246</v>
      </c>
      <c r="D17" s="138">
        <f t="shared" si="3"/>
        <v>80.640000000000015</v>
      </c>
      <c r="E17" s="139">
        <v>0</v>
      </c>
      <c r="F17" s="139">
        <v>0</v>
      </c>
      <c r="G17" s="139">
        <v>0</v>
      </c>
      <c r="H17" s="139">
        <v>15</v>
      </c>
      <c r="I17" s="139">
        <v>18</v>
      </c>
      <c r="J17" s="139">
        <v>5</v>
      </c>
      <c r="K17" s="139">
        <v>0</v>
      </c>
      <c r="L17" s="139">
        <v>0</v>
      </c>
      <c r="M17" s="139">
        <v>0.24000000000000002</v>
      </c>
      <c r="N17" s="139">
        <v>0</v>
      </c>
      <c r="O17" s="139">
        <v>15.03</v>
      </c>
      <c r="P17" s="139">
        <v>3</v>
      </c>
      <c r="Q17" s="139">
        <v>21.69</v>
      </c>
      <c r="R17" s="139">
        <v>0</v>
      </c>
      <c r="S17" s="139">
        <v>0.04</v>
      </c>
      <c r="T17" s="139">
        <v>0</v>
      </c>
      <c r="U17" s="139">
        <v>2.64</v>
      </c>
      <c r="V17" s="139">
        <v>0</v>
      </c>
      <c r="W17" s="139">
        <v>0</v>
      </c>
      <c r="X17" s="139">
        <v>0</v>
      </c>
      <c r="Y17" s="139">
        <v>0</v>
      </c>
      <c r="Z17" s="139">
        <v>0</v>
      </c>
    </row>
    <row r="18" spans="1:26" ht="24" customHeight="1">
      <c r="A18" s="132" t="s">
        <v>54</v>
      </c>
      <c r="B18" s="102" t="s">
        <v>55</v>
      </c>
      <c r="C18" s="133" t="s">
        <v>247</v>
      </c>
      <c r="D18" s="134">
        <f t="shared" si="3"/>
        <v>6.694633333333333</v>
      </c>
      <c r="E18" s="135">
        <v>8.3333333333333332E-3</v>
      </c>
      <c r="F18" s="135">
        <v>0.20669999999999999</v>
      </c>
      <c r="G18" s="135">
        <v>0</v>
      </c>
      <c r="H18" s="135">
        <v>0.88</v>
      </c>
      <c r="I18" s="135">
        <v>0</v>
      </c>
      <c r="J18" s="135">
        <v>0</v>
      </c>
      <c r="K18" s="135">
        <v>0.9</v>
      </c>
      <c r="L18" s="135">
        <v>0.75</v>
      </c>
      <c r="M18" s="135">
        <v>0</v>
      </c>
      <c r="N18" s="135">
        <v>0</v>
      </c>
      <c r="O18" s="135">
        <v>0</v>
      </c>
      <c r="P18" s="135">
        <v>0.15000000000000002</v>
      </c>
      <c r="Q18" s="135">
        <v>1.0984</v>
      </c>
      <c r="R18" s="135">
        <v>0</v>
      </c>
      <c r="S18" s="135">
        <v>0.62119999999999997</v>
      </c>
      <c r="T18" s="135">
        <v>0.5</v>
      </c>
      <c r="U18" s="135">
        <v>0.34</v>
      </c>
      <c r="V18" s="135">
        <v>0</v>
      </c>
      <c r="W18" s="135">
        <v>1</v>
      </c>
      <c r="X18" s="135">
        <v>0.24</v>
      </c>
      <c r="Y18" s="135">
        <v>0</v>
      </c>
      <c r="Z18" s="135">
        <v>0</v>
      </c>
    </row>
    <row r="19" spans="1:26" ht="24" customHeight="1">
      <c r="A19" s="132" t="s">
        <v>57</v>
      </c>
      <c r="B19" s="102" t="s">
        <v>58</v>
      </c>
      <c r="C19" s="133" t="s">
        <v>248</v>
      </c>
      <c r="D19" s="134">
        <f t="shared" si="3"/>
        <v>0</v>
      </c>
      <c r="E19" s="135">
        <v>0</v>
      </c>
      <c r="F19" s="135"/>
      <c r="G19" s="135"/>
      <c r="H19" s="135"/>
      <c r="I19" s="135"/>
      <c r="J19" s="135"/>
      <c r="K19" s="135"/>
      <c r="L19" s="135"/>
      <c r="M19" s="135"/>
      <c r="N19" s="135"/>
      <c r="O19" s="135"/>
      <c r="P19" s="135"/>
      <c r="Q19" s="135"/>
      <c r="R19" s="135"/>
      <c r="S19" s="135"/>
      <c r="T19" s="135"/>
      <c r="U19" s="135"/>
      <c r="V19" s="135"/>
      <c r="W19" s="135"/>
      <c r="X19" s="135"/>
      <c r="Y19" s="135"/>
      <c r="Z19" s="135"/>
    </row>
    <row r="20" spans="1:26" ht="24" customHeight="1">
      <c r="A20" s="132" t="s">
        <v>60</v>
      </c>
      <c r="B20" s="102" t="s">
        <v>61</v>
      </c>
      <c r="C20" s="133" t="s">
        <v>249</v>
      </c>
      <c r="D20" s="134">
        <f t="shared" si="3"/>
        <v>0</v>
      </c>
      <c r="E20" s="135">
        <v>0</v>
      </c>
      <c r="F20" s="135">
        <v>0</v>
      </c>
      <c r="G20" s="135">
        <v>0</v>
      </c>
      <c r="H20" s="135">
        <v>0</v>
      </c>
      <c r="I20" s="135">
        <v>0</v>
      </c>
      <c r="J20" s="135">
        <v>0</v>
      </c>
      <c r="K20" s="135">
        <v>0</v>
      </c>
      <c r="L20" s="135">
        <v>0</v>
      </c>
      <c r="M20" s="135">
        <v>0</v>
      </c>
      <c r="N20" s="135">
        <v>0</v>
      </c>
      <c r="O20" s="135">
        <v>0</v>
      </c>
      <c r="P20" s="135">
        <v>0</v>
      </c>
      <c r="Q20" s="135">
        <v>0</v>
      </c>
      <c r="R20" s="135">
        <v>0</v>
      </c>
      <c r="S20" s="135">
        <v>0</v>
      </c>
      <c r="T20" s="135">
        <v>0</v>
      </c>
      <c r="U20" s="135">
        <v>0</v>
      </c>
      <c r="V20" s="135">
        <v>0</v>
      </c>
      <c r="W20" s="135">
        <v>0</v>
      </c>
      <c r="X20" s="135">
        <v>0</v>
      </c>
      <c r="Y20" s="135">
        <v>0</v>
      </c>
      <c r="Z20" s="135">
        <v>0</v>
      </c>
    </row>
    <row r="21" spans="1:26" ht="33.75" customHeight="1">
      <c r="A21" s="142">
        <v>2</v>
      </c>
      <c r="B21" s="127" t="s">
        <v>250</v>
      </c>
      <c r="C21" s="128"/>
      <c r="D21" s="143">
        <f>SUM(D23:D31)</f>
        <v>73.361099999999993</v>
      </c>
      <c r="E21" s="143">
        <f t="shared" ref="E21" si="4">SUM(E23:E31)</f>
        <v>0</v>
      </c>
      <c r="F21" s="143">
        <f t="shared" ref="F21:L21" si="5">SUM(F23:F31)</f>
        <v>0</v>
      </c>
      <c r="G21" s="143">
        <f t="shared" si="5"/>
        <v>0</v>
      </c>
      <c r="H21" s="143">
        <f t="shared" si="5"/>
        <v>0</v>
      </c>
      <c r="I21" s="143">
        <f t="shared" si="5"/>
        <v>7</v>
      </c>
      <c r="J21" s="143">
        <f t="shared" si="5"/>
        <v>1.8399999999999999</v>
      </c>
      <c r="K21" s="143">
        <f t="shared" si="5"/>
        <v>7.7210999999999999</v>
      </c>
      <c r="L21" s="143">
        <f t="shared" si="5"/>
        <v>0</v>
      </c>
      <c r="M21" s="143">
        <f t="shared" ref="M21:Z21" si="6">SUM(M23:M31)</f>
        <v>0</v>
      </c>
      <c r="N21" s="143">
        <f t="shared" si="6"/>
        <v>0</v>
      </c>
      <c r="O21" s="143">
        <f t="shared" si="6"/>
        <v>0</v>
      </c>
      <c r="P21" s="143">
        <f t="shared" si="6"/>
        <v>5</v>
      </c>
      <c r="Q21" s="143">
        <f t="shared" si="6"/>
        <v>4.5</v>
      </c>
      <c r="R21" s="143">
        <f t="shared" si="6"/>
        <v>0</v>
      </c>
      <c r="S21" s="143">
        <f t="shared" si="6"/>
        <v>0</v>
      </c>
      <c r="T21" s="143">
        <f t="shared" si="6"/>
        <v>24.3</v>
      </c>
      <c r="U21" s="143">
        <f t="shared" si="6"/>
        <v>0</v>
      </c>
      <c r="V21" s="143">
        <f t="shared" si="6"/>
        <v>0</v>
      </c>
      <c r="W21" s="143">
        <f t="shared" si="6"/>
        <v>0</v>
      </c>
      <c r="X21" s="143">
        <f t="shared" si="6"/>
        <v>0</v>
      </c>
      <c r="Y21" s="143">
        <f t="shared" si="6"/>
        <v>23</v>
      </c>
      <c r="Z21" s="143">
        <f t="shared" si="6"/>
        <v>0</v>
      </c>
    </row>
    <row r="22" spans="1:26" s="141" customFormat="1" ht="24" customHeight="1">
      <c r="A22" s="144"/>
      <c r="B22" s="131" t="s">
        <v>66</v>
      </c>
      <c r="C22" s="137"/>
      <c r="D22" s="138"/>
      <c r="E22" s="138"/>
      <c r="F22" s="138"/>
      <c r="G22" s="138"/>
      <c r="H22" s="138"/>
      <c r="I22" s="138"/>
      <c r="J22" s="138"/>
      <c r="K22" s="138"/>
      <c r="L22" s="138"/>
      <c r="M22" s="138"/>
      <c r="N22" s="138"/>
      <c r="O22" s="138"/>
      <c r="P22" s="138"/>
      <c r="Q22" s="138"/>
      <c r="R22" s="138"/>
      <c r="S22" s="138"/>
      <c r="T22" s="138"/>
      <c r="U22" s="138"/>
      <c r="V22" s="138"/>
      <c r="W22" s="138"/>
      <c r="X22" s="138"/>
      <c r="Y22" s="138"/>
      <c r="Z22" s="138"/>
    </row>
    <row r="23" spans="1:26" ht="30">
      <c r="A23" s="145" t="s">
        <v>67</v>
      </c>
      <c r="B23" s="102" t="s">
        <v>251</v>
      </c>
      <c r="C23" s="133" t="s">
        <v>252</v>
      </c>
      <c r="D23" s="134">
        <f t="shared" ref="D23:D33" si="7">SUM(E23:Z23)</f>
        <v>0</v>
      </c>
      <c r="E23" s="134">
        <v>0</v>
      </c>
      <c r="F23" s="134">
        <v>0</v>
      </c>
      <c r="G23" s="134">
        <v>0</v>
      </c>
      <c r="H23" s="134">
        <v>0</v>
      </c>
      <c r="I23" s="134">
        <v>0</v>
      </c>
      <c r="J23" s="134">
        <v>0</v>
      </c>
      <c r="K23" s="134">
        <v>0</v>
      </c>
      <c r="L23" s="134">
        <v>0</v>
      </c>
      <c r="M23" s="134">
        <v>0</v>
      </c>
      <c r="N23" s="134">
        <v>0</v>
      </c>
      <c r="O23" s="134">
        <v>0</v>
      </c>
      <c r="P23" s="134">
        <v>0</v>
      </c>
      <c r="Q23" s="134">
        <v>0</v>
      </c>
      <c r="R23" s="134">
        <v>0</v>
      </c>
      <c r="S23" s="134">
        <v>0</v>
      </c>
      <c r="T23" s="134">
        <v>0</v>
      </c>
      <c r="U23" s="134">
        <v>0</v>
      </c>
      <c r="V23" s="134">
        <v>0</v>
      </c>
      <c r="W23" s="134">
        <v>0</v>
      </c>
      <c r="X23" s="134">
        <v>0</v>
      </c>
      <c r="Y23" s="134">
        <v>0</v>
      </c>
      <c r="Z23" s="134">
        <v>0</v>
      </c>
    </row>
    <row r="24" spans="1:26" ht="31.5" customHeight="1">
      <c r="A24" s="145" t="s">
        <v>70</v>
      </c>
      <c r="B24" s="102" t="s">
        <v>253</v>
      </c>
      <c r="C24" s="132" t="s">
        <v>254</v>
      </c>
      <c r="D24" s="134">
        <f t="shared" si="7"/>
        <v>0</v>
      </c>
      <c r="E24" s="134">
        <v>0</v>
      </c>
      <c r="F24" s="134">
        <v>0</v>
      </c>
      <c r="G24" s="134">
        <v>0</v>
      </c>
      <c r="H24" s="134">
        <v>0</v>
      </c>
      <c r="I24" s="134">
        <v>0</v>
      </c>
      <c r="J24" s="134">
        <v>0</v>
      </c>
      <c r="K24" s="134">
        <v>0</v>
      </c>
      <c r="L24" s="134">
        <v>0</v>
      </c>
      <c r="M24" s="134">
        <v>0</v>
      </c>
      <c r="N24" s="134">
        <v>0</v>
      </c>
      <c r="O24" s="134">
        <v>0</v>
      </c>
      <c r="P24" s="134">
        <v>0</v>
      </c>
      <c r="Q24" s="134">
        <v>0</v>
      </c>
      <c r="R24" s="134">
        <v>0</v>
      </c>
      <c r="S24" s="134">
        <v>0</v>
      </c>
      <c r="T24" s="134">
        <v>0</v>
      </c>
      <c r="U24" s="134">
        <v>0</v>
      </c>
      <c r="V24" s="134">
        <v>0</v>
      </c>
      <c r="W24" s="134">
        <v>0</v>
      </c>
      <c r="X24" s="134">
        <v>0</v>
      </c>
      <c r="Y24" s="134">
        <v>0</v>
      </c>
      <c r="Z24" s="134">
        <v>0</v>
      </c>
    </row>
    <row r="25" spans="1:26" ht="30.75" customHeight="1">
      <c r="A25" s="145" t="s">
        <v>73</v>
      </c>
      <c r="B25" s="102" t="s">
        <v>255</v>
      </c>
      <c r="C25" s="133" t="s">
        <v>256</v>
      </c>
      <c r="D25" s="134">
        <f t="shared" si="7"/>
        <v>0</v>
      </c>
      <c r="E25" s="134">
        <v>0</v>
      </c>
      <c r="F25" s="134">
        <v>0</v>
      </c>
      <c r="G25" s="134">
        <v>0</v>
      </c>
      <c r="H25" s="134">
        <v>0</v>
      </c>
      <c r="I25" s="134">
        <v>0</v>
      </c>
      <c r="J25" s="134">
        <v>0</v>
      </c>
      <c r="K25" s="134">
        <v>0</v>
      </c>
      <c r="L25" s="134">
        <v>0</v>
      </c>
      <c r="M25" s="134">
        <v>0</v>
      </c>
      <c r="N25" s="134">
        <v>0</v>
      </c>
      <c r="O25" s="134">
        <v>0</v>
      </c>
      <c r="P25" s="134">
        <v>0</v>
      </c>
      <c r="Q25" s="134">
        <v>0</v>
      </c>
      <c r="R25" s="134">
        <v>0</v>
      </c>
      <c r="S25" s="134">
        <v>0</v>
      </c>
      <c r="T25" s="134">
        <v>0</v>
      </c>
      <c r="U25" s="134">
        <v>0</v>
      </c>
      <c r="V25" s="134">
        <v>0</v>
      </c>
      <c r="W25" s="134">
        <v>0</v>
      </c>
      <c r="X25" s="134">
        <v>0</v>
      </c>
      <c r="Y25" s="134">
        <v>0</v>
      </c>
      <c r="Z25" s="134">
        <v>0</v>
      </c>
    </row>
    <row r="26" spans="1:26" ht="24" customHeight="1">
      <c r="A26" s="145" t="s">
        <v>76</v>
      </c>
      <c r="B26" s="102" t="s">
        <v>257</v>
      </c>
      <c r="C26" s="133" t="s">
        <v>258</v>
      </c>
      <c r="D26" s="134">
        <f t="shared" si="7"/>
        <v>0</v>
      </c>
      <c r="E26" s="134">
        <v>0</v>
      </c>
      <c r="F26" s="134">
        <v>0</v>
      </c>
      <c r="G26" s="134">
        <v>0</v>
      </c>
      <c r="H26" s="134">
        <v>0</v>
      </c>
      <c r="I26" s="134">
        <v>0</v>
      </c>
      <c r="J26" s="134">
        <v>0</v>
      </c>
      <c r="K26" s="134">
        <v>0</v>
      </c>
      <c r="L26" s="134">
        <v>0</v>
      </c>
      <c r="M26" s="134">
        <v>0</v>
      </c>
      <c r="N26" s="134">
        <v>0</v>
      </c>
      <c r="O26" s="134">
        <v>0</v>
      </c>
      <c r="P26" s="134">
        <v>0</v>
      </c>
      <c r="Q26" s="134">
        <v>0</v>
      </c>
      <c r="R26" s="134">
        <v>0</v>
      </c>
      <c r="S26" s="134">
        <v>0</v>
      </c>
      <c r="T26" s="134">
        <v>0</v>
      </c>
      <c r="U26" s="134">
        <v>0</v>
      </c>
      <c r="V26" s="134">
        <v>0</v>
      </c>
      <c r="W26" s="134">
        <v>0</v>
      </c>
      <c r="X26" s="134">
        <v>0</v>
      </c>
      <c r="Y26" s="134">
        <v>0</v>
      </c>
      <c r="Z26" s="134">
        <v>0</v>
      </c>
    </row>
    <row r="27" spans="1:26" ht="30">
      <c r="A27" s="145" t="s">
        <v>81</v>
      </c>
      <c r="B27" s="102" t="s">
        <v>259</v>
      </c>
      <c r="C27" s="133" t="s">
        <v>260</v>
      </c>
      <c r="D27" s="134">
        <f t="shared" si="7"/>
        <v>0</v>
      </c>
      <c r="E27" s="134">
        <v>0</v>
      </c>
      <c r="F27" s="134">
        <v>0</v>
      </c>
      <c r="G27" s="134">
        <v>0</v>
      </c>
      <c r="H27" s="134">
        <v>0</v>
      </c>
      <c r="I27" s="134">
        <v>0</v>
      </c>
      <c r="J27" s="134">
        <v>0</v>
      </c>
      <c r="K27" s="134">
        <v>0</v>
      </c>
      <c r="L27" s="134">
        <v>0</v>
      </c>
      <c r="M27" s="134">
        <v>0</v>
      </c>
      <c r="N27" s="134">
        <v>0</v>
      </c>
      <c r="O27" s="134">
        <v>0</v>
      </c>
      <c r="P27" s="134">
        <v>0</v>
      </c>
      <c r="Q27" s="134">
        <v>0</v>
      </c>
      <c r="R27" s="134">
        <v>0</v>
      </c>
      <c r="S27" s="134">
        <v>0</v>
      </c>
      <c r="T27" s="134">
        <v>0</v>
      </c>
      <c r="U27" s="134">
        <v>0</v>
      </c>
      <c r="V27" s="134">
        <v>0</v>
      </c>
      <c r="W27" s="134">
        <v>0</v>
      </c>
      <c r="X27" s="134">
        <v>0</v>
      </c>
      <c r="Y27" s="134">
        <v>0</v>
      </c>
      <c r="Z27" s="134">
        <v>0</v>
      </c>
    </row>
    <row r="28" spans="1:26" ht="30">
      <c r="A28" s="145" t="s">
        <v>84</v>
      </c>
      <c r="B28" s="102" t="s">
        <v>261</v>
      </c>
      <c r="C28" s="133" t="s">
        <v>262</v>
      </c>
      <c r="D28" s="134">
        <f t="shared" si="7"/>
        <v>0</v>
      </c>
      <c r="E28" s="134">
        <v>0</v>
      </c>
      <c r="F28" s="134">
        <v>0</v>
      </c>
      <c r="G28" s="134">
        <v>0</v>
      </c>
      <c r="H28" s="134">
        <v>0</v>
      </c>
      <c r="I28" s="134">
        <v>0</v>
      </c>
      <c r="J28" s="134">
        <v>0</v>
      </c>
      <c r="K28" s="134">
        <v>0</v>
      </c>
      <c r="L28" s="134">
        <v>0</v>
      </c>
      <c r="M28" s="134">
        <v>0</v>
      </c>
      <c r="N28" s="134">
        <v>0</v>
      </c>
      <c r="O28" s="134">
        <v>0</v>
      </c>
      <c r="P28" s="134">
        <v>0</v>
      </c>
      <c r="Q28" s="134">
        <v>0</v>
      </c>
      <c r="R28" s="134">
        <v>0</v>
      </c>
      <c r="S28" s="134">
        <v>0</v>
      </c>
      <c r="T28" s="134">
        <v>0</v>
      </c>
      <c r="U28" s="134">
        <v>0</v>
      </c>
      <c r="V28" s="134">
        <v>0</v>
      </c>
      <c r="W28" s="134">
        <v>0</v>
      </c>
      <c r="X28" s="134">
        <v>0</v>
      </c>
      <c r="Y28" s="134">
        <v>0</v>
      </c>
      <c r="Z28" s="134">
        <v>0</v>
      </c>
    </row>
    <row r="29" spans="1:26" ht="32.25" customHeight="1">
      <c r="A29" s="145" t="s">
        <v>87</v>
      </c>
      <c r="B29" s="102" t="s">
        <v>263</v>
      </c>
      <c r="C29" s="133" t="s">
        <v>264</v>
      </c>
      <c r="D29" s="134">
        <f t="shared" si="7"/>
        <v>0</v>
      </c>
      <c r="E29" s="134">
        <v>0</v>
      </c>
      <c r="F29" s="134">
        <v>0</v>
      </c>
      <c r="G29" s="134">
        <v>0</v>
      </c>
      <c r="H29" s="134">
        <v>0</v>
      </c>
      <c r="I29" s="134">
        <v>0</v>
      </c>
      <c r="J29" s="134">
        <v>0</v>
      </c>
      <c r="K29" s="134">
        <v>0</v>
      </c>
      <c r="L29" s="134">
        <v>0</v>
      </c>
      <c r="M29" s="134">
        <v>0</v>
      </c>
      <c r="N29" s="134">
        <v>0</v>
      </c>
      <c r="O29" s="134">
        <v>0</v>
      </c>
      <c r="P29" s="134">
        <v>0</v>
      </c>
      <c r="Q29" s="134">
        <v>0</v>
      </c>
      <c r="R29" s="134">
        <v>0</v>
      </c>
      <c r="S29" s="134">
        <v>0</v>
      </c>
      <c r="T29" s="134">
        <v>0</v>
      </c>
      <c r="U29" s="134">
        <v>0</v>
      </c>
      <c r="V29" s="134">
        <v>0</v>
      </c>
      <c r="W29" s="134">
        <v>0</v>
      </c>
      <c r="X29" s="134">
        <v>0</v>
      </c>
      <c r="Y29" s="134">
        <v>0</v>
      </c>
      <c r="Z29" s="134">
        <v>0</v>
      </c>
    </row>
    <row r="30" spans="1:26" ht="33" customHeight="1">
      <c r="A30" s="145" t="s">
        <v>90</v>
      </c>
      <c r="B30" s="102" t="s">
        <v>265</v>
      </c>
      <c r="C30" s="133" t="s">
        <v>266</v>
      </c>
      <c r="D30" s="134">
        <f t="shared" si="7"/>
        <v>0</v>
      </c>
      <c r="E30" s="134">
        <v>0</v>
      </c>
      <c r="F30" s="134">
        <v>0</v>
      </c>
      <c r="G30" s="134">
        <v>0</v>
      </c>
      <c r="H30" s="134">
        <v>0</v>
      </c>
      <c r="I30" s="134">
        <v>0</v>
      </c>
      <c r="J30" s="134">
        <v>0</v>
      </c>
      <c r="K30" s="134">
        <v>0</v>
      </c>
      <c r="L30" s="134">
        <v>0</v>
      </c>
      <c r="M30" s="134">
        <v>0</v>
      </c>
      <c r="N30" s="134">
        <v>0</v>
      </c>
      <c r="O30" s="134">
        <v>0</v>
      </c>
      <c r="P30" s="134">
        <v>0</v>
      </c>
      <c r="Q30" s="134">
        <v>0</v>
      </c>
      <c r="R30" s="134">
        <v>0</v>
      </c>
      <c r="S30" s="134">
        <v>0</v>
      </c>
      <c r="T30" s="134">
        <v>0</v>
      </c>
      <c r="U30" s="134">
        <v>0</v>
      </c>
      <c r="V30" s="134">
        <v>0</v>
      </c>
      <c r="W30" s="134">
        <v>0</v>
      </c>
      <c r="X30" s="134">
        <v>0</v>
      </c>
      <c r="Y30" s="134">
        <v>0</v>
      </c>
      <c r="Z30" s="134">
        <v>0</v>
      </c>
    </row>
    <row r="31" spans="1:26" ht="33" customHeight="1">
      <c r="A31" s="145" t="s">
        <v>93</v>
      </c>
      <c r="B31" s="102" t="s">
        <v>267</v>
      </c>
      <c r="C31" s="133" t="s">
        <v>268</v>
      </c>
      <c r="D31" s="134">
        <f t="shared" si="7"/>
        <v>73.361099999999993</v>
      </c>
      <c r="E31" s="134">
        <v>0</v>
      </c>
      <c r="F31" s="134">
        <v>0</v>
      </c>
      <c r="G31" s="134">
        <v>0</v>
      </c>
      <c r="H31" s="134">
        <v>0</v>
      </c>
      <c r="I31" s="134">
        <v>7</v>
      </c>
      <c r="J31" s="134">
        <v>1.8399999999999999</v>
      </c>
      <c r="K31" s="134">
        <v>7.7210999999999999</v>
      </c>
      <c r="L31" s="134">
        <v>0</v>
      </c>
      <c r="M31" s="134">
        <v>0</v>
      </c>
      <c r="N31" s="134">
        <v>0</v>
      </c>
      <c r="O31" s="134">
        <v>0</v>
      </c>
      <c r="P31" s="134">
        <v>5</v>
      </c>
      <c r="Q31" s="134">
        <v>4.5</v>
      </c>
      <c r="R31" s="134">
        <v>0</v>
      </c>
      <c r="S31" s="134">
        <v>0</v>
      </c>
      <c r="T31" s="134">
        <v>24.3</v>
      </c>
      <c r="U31" s="134">
        <v>0</v>
      </c>
      <c r="V31" s="134">
        <v>0</v>
      </c>
      <c r="W31" s="134">
        <v>0</v>
      </c>
      <c r="X31" s="134">
        <v>0</v>
      </c>
      <c r="Y31" s="134">
        <v>23</v>
      </c>
      <c r="Z31" s="134">
        <v>0</v>
      </c>
    </row>
    <row r="32" spans="1:26" ht="30">
      <c r="A32" s="145"/>
      <c r="B32" s="94" t="s">
        <v>245</v>
      </c>
      <c r="C32" s="137" t="s">
        <v>269</v>
      </c>
      <c r="D32" s="134">
        <f t="shared" si="7"/>
        <v>0</v>
      </c>
      <c r="E32" s="134">
        <v>0</v>
      </c>
      <c r="F32" s="134">
        <v>0</v>
      </c>
      <c r="G32" s="134">
        <v>0</v>
      </c>
      <c r="H32" s="134">
        <v>0</v>
      </c>
      <c r="I32" s="134">
        <v>0</v>
      </c>
      <c r="J32" s="134">
        <v>0</v>
      </c>
      <c r="K32" s="134">
        <v>0</v>
      </c>
      <c r="L32" s="134">
        <v>0</v>
      </c>
      <c r="M32" s="134">
        <v>0</v>
      </c>
      <c r="N32" s="134">
        <v>0</v>
      </c>
      <c r="O32" s="134">
        <v>0</v>
      </c>
      <c r="P32" s="134">
        <v>0</v>
      </c>
      <c r="Q32" s="134">
        <v>0</v>
      </c>
      <c r="R32" s="134">
        <v>0</v>
      </c>
      <c r="S32" s="134">
        <v>0</v>
      </c>
      <c r="T32" s="134">
        <v>0</v>
      </c>
      <c r="U32" s="134">
        <v>0</v>
      </c>
      <c r="V32" s="134">
        <v>0</v>
      </c>
      <c r="W32" s="134">
        <v>0</v>
      </c>
      <c r="X32" s="134">
        <v>0</v>
      </c>
      <c r="Y32" s="134">
        <v>0</v>
      </c>
      <c r="Z32" s="134">
        <v>0</v>
      </c>
    </row>
    <row r="33" spans="1:26" ht="28.5">
      <c r="A33" s="146">
        <v>3</v>
      </c>
      <c r="B33" s="147" t="s">
        <v>270</v>
      </c>
      <c r="C33" s="128" t="s">
        <v>271</v>
      </c>
      <c r="D33" s="143">
        <f t="shared" si="7"/>
        <v>2.2054300000000002</v>
      </c>
      <c r="E33" s="130">
        <v>1.1254300000000002</v>
      </c>
      <c r="F33" s="130">
        <v>0.88</v>
      </c>
      <c r="G33" s="130">
        <v>0</v>
      </c>
      <c r="H33" s="130">
        <v>0.2</v>
      </c>
      <c r="I33" s="130">
        <v>0</v>
      </c>
      <c r="J33" s="130">
        <v>0</v>
      </c>
      <c r="K33" s="130">
        <v>0</v>
      </c>
      <c r="L33" s="130">
        <v>0</v>
      </c>
      <c r="M33" s="130">
        <v>0</v>
      </c>
      <c r="N33" s="130">
        <v>0</v>
      </c>
      <c r="O33" s="130">
        <v>0</v>
      </c>
      <c r="P33" s="130">
        <v>0</v>
      </c>
      <c r="Q33" s="130">
        <v>0</v>
      </c>
      <c r="R33" s="130">
        <v>0</v>
      </c>
      <c r="S33" s="130">
        <v>0</v>
      </c>
      <c r="T33" s="130">
        <v>0</v>
      </c>
      <c r="U33" s="130">
        <v>0</v>
      </c>
      <c r="V33" s="130">
        <v>0</v>
      </c>
      <c r="W33" s="130">
        <v>0</v>
      </c>
      <c r="X33" s="130">
        <v>0</v>
      </c>
      <c r="Y33" s="130">
        <v>0</v>
      </c>
      <c r="Z33" s="130">
        <v>0</v>
      </c>
    </row>
    <row r="34" spans="1:26" ht="24" customHeight="1">
      <c r="A34" s="148" t="s">
        <v>272</v>
      </c>
      <c r="B34" s="149"/>
      <c r="C34" s="150"/>
      <c r="D34" s="150"/>
    </row>
    <row r="35" spans="1:26" ht="18">
      <c r="A35" s="151"/>
      <c r="B35" s="141"/>
      <c r="C35" s="151"/>
      <c r="D35" s="151"/>
    </row>
  </sheetData>
  <mergeCells count="8">
    <mergeCell ref="A2:Z2"/>
    <mergeCell ref="A5:A6"/>
    <mergeCell ref="B5:B6"/>
    <mergeCell ref="C5:C6"/>
    <mergeCell ref="D5:D6"/>
    <mergeCell ref="E5:Z5"/>
    <mergeCell ref="C4:Z4"/>
    <mergeCell ref="A3:X3"/>
  </mergeCells>
  <pageMargins left="0.96875" right="0.3828125" top="0.75" bottom="0.75" header="0.3" footer="0.3"/>
  <pageSetup paperSize="8" scale="75" orientation="landscape" r:id="rId1"/>
  <ignoredErrors>
    <ignoredError sqref="A7:H9 A14:D14 A10:D10 A11:D11 A12:D12 A13:D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73"/>
  <sheetViews>
    <sheetView showZeros="0" tabSelected="1" view="pageBreakPreview" zoomScale="85" zoomScaleNormal="85" zoomScaleSheetLayoutView="85" workbookViewId="0">
      <selection activeCell="I32" sqref="I32"/>
    </sheetView>
  </sheetViews>
  <sheetFormatPr defaultColWidth="6.85546875" defaultRowHeight="15"/>
  <cols>
    <col min="1" max="1" width="5.7109375" style="122" customWidth="1"/>
    <col min="2" max="2" width="43" style="121" customWidth="1"/>
    <col min="3" max="3" width="8" style="121" customWidth="1"/>
    <col min="4" max="4" width="11" style="121" customWidth="1"/>
    <col min="5" max="12" width="9.42578125" style="121" customWidth="1"/>
    <col min="13" max="13" width="8.42578125" style="121" customWidth="1"/>
    <col min="14" max="17" width="9.42578125" style="121" customWidth="1"/>
    <col min="18" max="18" width="9" style="121" customWidth="1"/>
    <col min="19" max="19" width="9.42578125" style="121" customWidth="1"/>
    <col min="20" max="21" width="9" style="121" customWidth="1"/>
    <col min="22" max="22" width="9.42578125" style="121" customWidth="1"/>
    <col min="23" max="23" width="8.85546875" style="121" customWidth="1"/>
    <col min="24" max="26" width="9.42578125" style="121" customWidth="1"/>
    <col min="27" max="254" width="6.85546875" style="121"/>
    <col min="255" max="255" width="5.7109375" style="121" customWidth="1"/>
    <col min="256" max="256" width="33.140625" style="121" customWidth="1"/>
    <col min="257" max="257" width="6.7109375" style="121" customWidth="1"/>
    <col min="258" max="258" width="8.28515625" style="121" customWidth="1"/>
    <col min="259" max="266" width="9.140625" style="121" customWidth="1"/>
    <col min="267" max="510" width="6.85546875" style="121"/>
    <col min="511" max="511" width="5.7109375" style="121" customWidth="1"/>
    <col min="512" max="512" width="33.140625" style="121" customWidth="1"/>
    <col min="513" max="513" width="6.7109375" style="121" customWidth="1"/>
    <col min="514" max="514" width="8.28515625" style="121" customWidth="1"/>
    <col min="515" max="522" width="9.140625" style="121" customWidth="1"/>
    <col min="523" max="766" width="6.85546875" style="121"/>
    <col min="767" max="767" width="5.7109375" style="121" customWidth="1"/>
    <col min="768" max="768" width="33.140625" style="121" customWidth="1"/>
    <col min="769" max="769" width="6.7109375" style="121" customWidth="1"/>
    <col min="770" max="770" width="8.28515625" style="121" customWidth="1"/>
    <col min="771" max="778" width="9.140625" style="121" customWidth="1"/>
    <col min="779" max="1022" width="6.85546875" style="121"/>
    <col min="1023" max="1023" width="5.7109375" style="121" customWidth="1"/>
    <col min="1024" max="1024" width="33.140625" style="121" customWidth="1"/>
    <col min="1025" max="1025" width="6.7109375" style="121" customWidth="1"/>
    <col min="1026" max="1026" width="8.28515625" style="121" customWidth="1"/>
    <col min="1027" max="1034" width="9.140625" style="121" customWidth="1"/>
    <col min="1035" max="1278" width="6.85546875" style="121"/>
    <col min="1279" max="1279" width="5.7109375" style="121" customWidth="1"/>
    <col min="1280" max="1280" width="33.140625" style="121" customWidth="1"/>
    <col min="1281" max="1281" width="6.7109375" style="121" customWidth="1"/>
    <col min="1282" max="1282" width="8.28515625" style="121" customWidth="1"/>
    <col min="1283" max="1290" width="9.140625" style="121" customWidth="1"/>
    <col min="1291" max="1534" width="6.85546875" style="121"/>
    <col min="1535" max="1535" width="5.7109375" style="121" customWidth="1"/>
    <col min="1536" max="1536" width="33.140625" style="121" customWidth="1"/>
    <col min="1537" max="1537" width="6.7109375" style="121" customWidth="1"/>
    <col min="1538" max="1538" width="8.28515625" style="121" customWidth="1"/>
    <col min="1539" max="1546" width="9.140625" style="121" customWidth="1"/>
    <col min="1547" max="1790" width="6.85546875" style="121"/>
    <col min="1791" max="1791" width="5.7109375" style="121" customWidth="1"/>
    <col min="1792" max="1792" width="33.140625" style="121" customWidth="1"/>
    <col min="1793" max="1793" width="6.7109375" style="121" customWidth="1"/>
    <col min="1794" max="1794" width="8.28515625" style="121" customWidth="1"/>
    <col min="1795" max="1802" width="9.140625" style="121" customWidth="1"/>
    <col min="1803" max="2046" width="6.85546875" style="121"/>
    <col min="2047" max="2047" width="5.7109375" style="121" customWidth="1"/>
    <col min="2048" max="2048" width="33.140625" style="121" customWidth="1"/>
    <col min="2049" max="2049" width="6.7109375" style="121" customWidth="1"/>
    <col min="2050" max="2050" width="8.28515625" style="121" customWidth="1"/>
    <col min="2051" max="2058" width="9.140625" style="121" customWidth="1"/>
    <col min="2059" max="2302" width="6.85546875" style="121"/>
    <col min="2303" max="2303" width="5.7109375" style="121" customWidth="1"/>
    <col min="2304" max="2304" width="33.140625" style="121" customWidth="1"/>
    <col min="2305" max="2305" width="6.7109375" style="121" customWidth="1"/>
    <col min="2306" max="2306" width="8.28515625" style="121" customWidth="1"/>
    <col min="2307" max="2314" width="9.140625" style="121" customWidth="1"/>
    <col min="2315" max="2558" width="6.85546875" style="121"/>
    <col min="2559" max="2559" width="5.7109375" style="121" customWidth="1"/>
    <col min="2560" max="2560" width="33.140625" style="121" customWidth="1"/>
    <col min="2561" max="2561" width="6.7109375" style="121" customWidth="1"/>
    <col min="2562" max="2562" width="8.28515625" style="121" customWidth="1"/>
    <col min="2563" max="2570" width="9.140625" style="121" customWidth="1"/>
    <col min="2571" max="2814" width="6.85546875" style="121"/>
    <col min="2815" max="2815" width="5.7109375" style="121" customWidth="1"/>
    <col min="2816" max="2816" width="33.140625" style="121" customWidth="1"/>
    <col min="2817" max="2817" width="6.7109375" style="121" customWidth="1"/>
    <col min="2818" max="2818" width="8.28515625" style="121" customWidth="1"/>
    <col min="2819" max="2826" width="9.140625" style="121" customWidth="1"/>
    <col min="2827" max="3070" width="6.85546875" style="121"/>
    <col min="3071" max="3071" width="5.7109375" style="121" customWidth="1"/>
    <col min="3072" max="3072" width="33.140625" style="121" customWidth="1"/>
    <col min="3073" max="3073" width="6.7109375" style="121" customWidth="1"/>
    <col min="3074" max="3074" width="8.28515625" style="121" customWidth="1"/>
    <col min="3075" max="3082" width="9.140625" style="121" customWidth="1"/>
    <col min="3083" max="3326" width="6.85546875" style="121"/>
    <col min="3327" max="3327" width="5.7109375" style="121" customWidth="1"/>
    <col min="3328" max="3328" width="33.140625" style="121" customWidth="1"/>
    <col min="3329" max="3329" width="6.7109375" style="121" customWidth="1"/>
    <col min="3330" max="3330" width="8.28515625" style="121" customWidth="1"/>
    <col min="3331" max="3338" width="9.140625" style="121" customWidth="1"/>
    <col min="3339" max="3582" width="6.85546875" style="121"/>
    <col min="3583" max="3583" width="5.7109375" style="121" customWidth="1"/>
    <col min="3584" max="3584" width="33.140625" style="121" customWidth="1"/>
    <col min="3585" max="3585" width="6.7109375" style="121" customWidth="1"/>
    <col min="3586" max="3586" width="8.28515625" style="121" customWidth="1"/>
    <col min="3587" max="3594" width="9.140625" style="121" customWidth="1"/>
    <col min="3595" max="3838" width="6.85546875" style="121"/>
    <col min="3839" max="3839" width="5.7109375" style="121" customWidth="1"/>
    <col min="3840" max="3840" width="33.140625" style="121" customWidth="1"/>
    <col min="3841" max="3841" width="6.7109375" style="121" customWidth="1"/>
    <col min="3842" max="3842" width="8.28515625" style="121" customWidth="1"/>
    <col min="3843" max="3850" width="9.140625" style="121" customWidth="1"/>
    <col min="3851" max="4094" width="6.85546875" style="121"/>
    <col min="4095" max="4095" width="5.7109375" style="121" customWidth="1"/>
    <col min="4096" max="4096" width="33.140625" style="121" customWidth="1"/>
    <col min="4097" max="4097" width="6.7109375" style="121" customWidth="1"/>
    <col min="4098" max="4098" width="8.28515625" style="121" customWidth="1"/>
    <col min="4099" max="4106" width="9.140625" style="121" customWidth="1"/>
    <col min="4107" max="4350" width="6.85546875" style="121"/>
    <col min="4351" max="4351" width="5.7109375" style="121" customWidth="1"/>
    <col min="4352" max="4352" width="33.140625" style="121" customWidth="1"/>
    <col min="4353" max="4353" width="6.7109375" style="121" customWidth="1"/>
    <col min="4354" max="4354" width="8.28515625" style="121" customWidth="1"/>
    <col min="4355" max="4362" width="9.140625" style="121" customWidth="1"/>
    <col min="4363" max="4606" width="6.85546875" style="121"/>
    <col min="4607" max="4607" width="5.7109375" style="121" customWidth="1"/>
    <col min="4608" max="4608" width="33.140625" style="121" customWidth="1"/>
    <col min="4609" max="4609" width="6.7109375" style="121" customWidth="1"/>
    <col min="4610" max="4610" width="8.28515625" style="121" customWidth="1"/>
    <col min="4611" max="4618" width="9.140625" style="121" customWidth="1"/>
    <col min="4619" max="4862" width="6.85546875" style="121"/>
    <col min="4863" max="4863" width="5.7109375" style="121" customWidth="1"/>
    <col min="4864" max="4864" width="33.140625" style="121" customWidth="1"/>
    <col min="4865" max="4865" width="6.7109375" style="121" customWidth="1"/>
    <col min="4866" max="4866" width="8.28515625" style="121" customWidth="1"/>
    <col min="4867" max="4874" width="9.140625" style="121" customWidth="1"/>
    <col min="4875" max="5118" width="6.85546875" style="121"/>
    <col min="5119" max="5119" width="5.7109375" style="121" customWidth="1"/>
    <col min="5120" max="5120" width="33.140625" style="121" customWidth="1"/>
    <col min="5121" max="5121" width="6.7109375" style="121" customWidth="1"/>
    <col min="5122" max="5122" width="8.28515625" style="121" customWidth="1"/>
    <col min="5123" max="5130" width="9.140625" style="121" customWidth="1"/>
    <col min="5131" max="5374" width="6.85546875" style="121"/>
    <col min="5375" max="5375" width="5.7109375" style="121" customWidth="1"/>
    <col min="5376" max="5376" width="33.140625" style="121" customWidth="1"/>
    <col min="5377" max="5377" width="6.7109375" style="121" customWidth="1"/>
    <col min="5378" max="5378" width="8.28515625" style="121" customWidth="1"/>
    <col min="5379" max="5386" width="9.140625" style="121" customWidth="1"/>
    <col min="5387" max="5630" width="6.85546875" style="121"/>
    <col min="5631" max="5631" width="5.7109375" style="121" customWidth="1"/>
    <col min="5632" max="5632" width="33.140625" style="121" customWidth="1"/>
    <col min="5633" max="5633" width="6.7109375" style="121" customWidth="1"/>
    <col min="5634" max="5634" width="8.28515625" style="121" customWidth="1"/>
    <col min="5635" max="5642" width="9.140625" style="121" customWidth="1"/>
    <col min="5643" max="5886" width="6.85546875" style="121"/>
    <col min="5887" max="5887" width="5.7109375" style="121" customWidth="1"/>
    <col min="5888" max="5888" width="33.140625" style="121" customWidth="1"/>
    <col min="5889" max="5889" width="6.7109375" style="121" customWidth="1"/>
    <col min="5890" max="5890" width="8.28515625" style="121" customWidth="1"/>
    <col min="5891" max="5898" width="9.140625" style="121" customWidth="1"/>
    <col min="5899" max="6142" width="6.85546875" style="121"/>
    <col min="6143" max="6143" width="5.7109375" style="121" customWidth="1"/>
    <col min="6144" max="6144" width="33.140625" style="121" customWidth="1"/>
    <col min="6145" max="6145" width="6.7109375" style="121" customWidth="1"/>
    <col min="6146" max="6146" width="8.28515625" style="121" customWidth="1"/>
    <col min="6147" max="6154" width="9.140625" style="121" customWidth="1"/>
    <col min="6155" max="6398" width="6.85546875" style="121"/>
    <col min="6399" max="6399" width="5.7109375" style="121" customWidth="1"/>
    <col min="6400" max="6400" width="33.140625" style="121" customWidth="1"/>
    <col min="6401" max="6401" width="6.7109375" style="121" customWidth="1"/>
    <col min="6402" max="6402" width="8.28515625" style="121" customWidth="1"/>
    <col min="6403" max="6410" width="9.140625" style="121" customWidth="1"/>
    <col min="6411" max="6654" width="6.85546875" style="121"/>
    <col min="6655" max="6655" width="5.7109375" style="121" customWidth="1"/>
    <col min="6656" max="6656" width="33.140625" style="121" customWidth="1"/>
    <col min="6657" max="6657" width="6.7109375" style="121" customWidth="1"/>
    <col min="6658" max="6658" width="8.28515625" style="121" customWidth="1"/>
    <col min="6659" max="6666" width="9.140625" style="121" customWidth="1"/>
    <col min="6667" max="6910" width="6.85546875" style="121"/>
    <col min="6911" max="6911" width="5.7109375" style="121" customWidth="1"/>
    <col min="6912" max="6912" width="33.140625" style="121" customWidth="1"/>
    <col min="6913" max="6913" width="6.7109375" style="121" customWidth="1"/>
    <col min="6914" max="6914" width="8.28515625" style="121" customWidth="1"/>
    <col min="6915" max="6922" width="9.140625" style="121" customWidth="1"/>
    <col min="6923" max="7166" width="6.85546875" style="121"/>
    <col min="7167" max="7167" width="5.7109375" style="121" customWidth="1"/>
    <col min="7168" max="7168" width="33.140625" style="121" customWidth="1"/>
    <col min="7169" max="7169" width="6.7109375" style="121" customWidth="1"/>
    <col min="7170" max="7170" width="8.28515625" style="121" customWidth="1"/>
    <col min="7171" max="7178" width="9.140625" style="121" customWidth="1"/>
    <col min="7179" max="7422" width="6.85546875" style="121"/>
    <col min="7423" max="7423" width="5.7109375" style="121" customWidth="1"/>
    <col min="7424" max="7424" width="33.140625" style="121" customWidth="1"/>
    <col min="7425" max="7425" width="6.7109375" style="121" customWidth="1"/>
    <col min="7426" max="7426" width="8.28515625" style="121" customWidth="1"/>
    <col min="7427" max="7434" width="9.140625" style="121" customWidth="1"/>
    <col min="7435" max="7678" width="6.85546875" style="121"/>
    <col min="7679" max="7679" width="5.7109375" style="121" customWidth="1"/>
    <col min="7680" max="7680" width="33.140625" style="121" customWidth="1"/>
    <col min="7681" max="7681" width="6.7109375" style="121" customWidth="1"/>
    <col min="7682" max="7682" width="8.28515625" style="121" customWidth="1"/>
    <col min="7683" max="7690" width="9.140625" style="121" customWidth="1"/>
    <col min="7691" max="7934" width="6.85546875" style="121"/>
    <col min="7935" max="7935" width="5.7109375" style="121" customWidth="1"/>
    <col min="7936" max="7936" width="33.140625" style="121" customWidth="1"/>
    <col min="7937" max="7937" width="6.7109375" style="121" customWidth="1"/>
    <col min="7938" max="7938" width="8.28515625" style="121" customWidth="1"/>
    <col min="7939" max="7946" width="9.140625" style="121" customWidth="1"/>
    <col min="7947" max="8190" width="6.85546875" style="121"/>
    <col min="8191" max="8191" width="5.7109375" style="121" customWidth="1"/>
    <col min="8192" max="8192" width="33.140625" style="121" customWidth="1"/>
    <col min="8193" max="8193" width="6.7109375" style="121" customWidth="1"/>
    <col min="8194" max="8194" width="8.28515625" style="121" customWidth="1"/>
    <col min="8195" max="8202" width="9.140625" style="121" customWidth="1"/>
    <col min="8203" max="8446" width="6.85546875" style="121"/>
    <col min="8447" max="8447" width="5.7109375" style="121" customWidth="1"/>
    <col min="8448" max="8448" width="33.140625" style="121" customWidth="1"/>
    <col min="8449" max="8449" width="6.7109375" style="121" customWidth="1"/>
    <col min="8450" max="8450" width="8.28515625" style="121" customWidth="1"/>
    <col min="8451" max="8458" width="9.140625" style="121" customWidth="1"/>
    <col min="8459" max="8702" width="6.85546875" style="121"/>
    <col min="8703" max="8703" width="5.7109375" style="121" customWidth="1"/>
    <col min="8704" max="8704" width="33.140625" style="121" customWidth="1"/>
    <col min="8705" max="8705" width="6.7109375" style="121" customWidth="1"/>
    <col min="8706" max="8706" width="8.28515625" style="121" customWidth="1"/>
    <col min="8707" max="8714" width="9.140625" style="121" customWidth="1"/>
    <col min="8715" max="8958" width="6.85546875" style="121"/>
    <col min="8959" max="8959" width="5.7109375" style="121" customWidth="1"/>
    <col min="8960" max="8960" width="33.140625" style="121" customWidth="1"/>
    <col min="8961" max="8961" width="6.7109375" style="121" customWidth="1"/>
    <col min="8962" max="8962" width="8.28515625" style="121" customWidth="1"/>
    <col min="8963" max="8970" width="9.140625" style="121" customWidth="1"/>
    <col min="8971" max="9214" width="6.85546875" style="121"/>
    <col min="9215" max="9215" width="5.7109375" style="121" customWidth="1"/>
    <col min="9216" max="9216" width="33.140625" style="121" customWidth="1"/>
    <col min="9217" max="9217" width="6.7109375" style="121" customWidth="1"/>
    <col min="9218" max="9218" width="8.28515625" style="121" customWidth="1"/>
    <col min="9219" max="9226" width="9.140625" style="121" customWidth="1"/>
    <col min="9227" max="9470" width="6.85546875" style="121"/>
    <col min="9471" max="9471" width="5.7109375" style="121" customWidth="1"/>
    <col min="9472" max="9472" width="33.140625" style="121" customWidth="1"/>
    <col min="9473" max="9473" width="6.7109375" style="121" customWidth="1"/>
    <col min="9474" max="9474" width="8.28515625" style="121" customWidth="1"/>
    <col min="9475" max="9482" width="9.140625" style="121" customWidth="1"/>
    <col min="9483" max="9726" width="6.85546875" style="121"/>
    <col min="9727" max="9727" width="5.7109375" style="121" customWidth="1"/>
    <col min="9728" max="9728" width="33.140625" style="121" customWidth="1"/>
    <col min="9729" max="9729" width="6.7109375" style="121" customWidth="1"/>
    <col min="9730" max="9730" width="8.28515625" style="121" customWidth="1"/>
    <col min="9731" max="9738" width="9.140625" style="121" customWidth="1"/>
    <col min="9739" max="9982" width="6.85546875" style="121"/>
    <col min="9983" max="9983" width="5.7109375" style="121" customWidth="1"/>
    <col min="9984" max="9984" width="33.140625" style="121" customWidth="1"/>
    <col min="9985" max="9985" width="6.7109375" style="121" customWidth="1"/>
    <col min="9986" max="9986" width="8.28515625" style="121" customWidth="1"/>
    <col min="9987" max="9994" width="9.140625" style="121" customWidth="1"/>
    <col min="9995" max="10238" width="6.85546875" style="121"/>
    <col min="10239" max="10239" width="5.7109375" style="121" customWidth="1"/>
    <col min="10240" max="10240" width="33.140625" style="121" customWidth="1"/>
    <col min="10241" max="10241" width="6.7109375" style="121" customWidth="1"/>
    <col min="10242" max="10242" width="8.28515625" style="121" customWidth="1"/>
    <col min="10243" max="10250" width="9.140625" style="121" customWidth="1"/>
    <col min="10251" max="10494" width="6.85546875" style="121"/>
    <col min="10495" max="10495" width="5.7109375" style="121" customWidth="1"/>
    <col min="10496" max="10496" width="33.140625" style="121" customWidth="1"/>
    <col min="10497" max="10497" width="6.7109375" style="121" customWidth="1"/>
    <col min="10498" max="10498" width="8.28515625" style="121" customWidth="1"/>
    <col min="10499" max="10506" width="9.140625" style="121" customWidth="1"/>
    <col min="10507" max="10750" width="6.85546875" style="121"/>
    <col min="10751" max="10751" width="5.7109375" style="121" customWidth="1"/>
    <col min="10752" max="10752" width="33.140625" style="121" customWidth="1"/>
    <col min="10753" max="10753" width="6.7109375" style="121" customWidth="1"/>
    <col min="10754" max="10754" width="8.28515625" style="121" customWidth="1"/>
    <col min="10755" max="10762" width="9.140625" style="121" customWidth="1"/>
    <col min="10763" max="11006" width="6.85546875" style="121"/>
    <col min="11007" max="11007" width="5.7109375" style="121" customWidth="1"/>
    <col min="11008" max="11008" width="33.140625" style="121" customWidth="1"/>
    <col min="11009" max="11009" width="6.7109375" style="121" customWidth="1"/>
    <col min="11010" max="11010" width="8.28515625" style="121" customWidth="1"/>
    <col min="11011" max="11018" width="9.140625" style="121" customWidth="1"/>
    <col min="11019" max="11262" width="6.85546875" style="121"/>
    <col min="11263" max="11263" width="5.7109375" style="121" customWidth="1"/>
    <col min="11264" max="11264" width="33.140625" style="121" customWidth="1"/>
    <col min="11265" max="11265" width="6.7109375" style="121" customWidth="1"/>
    <col min="11266" max="11266" width="8.28515625" style="121" customWidth="1"/>
    <col min="11267" max="11274" width="9.140625" style="121" customWidth="1"/>
    <col min="11275" max="11518" width="6.85546875" style="121"/>
    <col min="11519" max="11519" width="5.7109375" style="121" customWidth="1"/>
    <col min="11520" max="11520" width="33.140625" style="121" customWidth="1"/>
    <col min="11521" max="11521" width="6.7109375" style="121" customWidth="1"/>
    <col min="11522" max="11522" width="8.28515625" style="121" customWidth="1"/>
    <col min="11523" max="11530" width="9.140625" style="121" customWidth="1"/>
    <col min="11531" max="11774" width="6.85546875" style="121"/>
    <col min="11775" max="11775" width="5.7109375" style="121" customWidth="1"/>
    <col min="11776" max="11776" width="33.140625" style="121" customWidth="1"/>
    <col min="11777" max="11777" width="6.7109375" style="121" customWidth="1"/>
    <col min="11778" max="11778" width="8.28515625" style="121" customWidth="1"/>
    <col min="11779" max="11786" width="9.140625" style="121" customWidth="1"/>
    <col min="11787" max="12030" width="6.85546875" style="121"/>
    <col min="12031" max="12031" width="5.7109375" style="121" customWidth="1"/>
    <col min="12032" max="12032" width="33.140625" style="121" customWidth="1"/>
    <col min="12033" max="12033" width="6.7109375" style="121" customWidth="1"/>
    <col min="12034" max="12034" width="8.28515625" style="121" customWidth="1"/>
    <col min="12035" max="12042" width="9.140625" style="121" customWidth="1"/>
    <col min="12043" max="12286" width="6.85546875" style="121"/>
    <col min="12287" max="12287" width="5.7109375" style="121" customWidth="1"/>
    <col min="12288" max="12288" width="33.140625" style="121" customWidth="1"/>
    <col min="12289" max="12289" width="6.7109375" style="121" customWidth="1"/>
    <col min="12290" max="12290" width="8.28515625" style="121" customWidth="1"/>
    <col min="12291" max="12298" width="9.140625" style="121" customWidth="1"/>
    <col min="12299" max="12542" width="6.85546875" style="121"/>
    <col min="12543" max="12543" width="5.7109375" style="121" customWidth="1"/>
    <col min="12544" max="12544" width="33.140625" style="121" customWidth="1"/>
    <col min="12545" max="12545" width="6.7109375" style="121" customWidth="1"/>
    <col min="12546" max="12546" width="8.28515625" style="121" customWidth="1"/>
    <col min="12547" max="12554" width="9.140625" style="121" customWidth="1"/>
    <col min="12555" max="12798" width="6.85546875" style="121"/>
    <col min="12799" max="12799" width="5.7109375" style="121" customWidth="1"/>
    <col min="12800" max="12800" width="33.140625" style="121" customWidth="1"/>
    <col min="12801" max="12801" width="6.7109375" style="121" customWidth="1"/>
    <col min="12802" max="12802" width="8.28515625" style="121" customWidth="1"/>
    <col min="12803" max="12810" width="9.140625" style="121" customWidth="1"/>
    <col min="12811" max="13054" width="6.85546875" style="121"/>
    <col min="13055" max="13055" width="5.7109375" style="121" customWidth="1"/>
    <col min="13056" max="13056" width="33.140625" style="121" customWidth="1"/>
    <col min="13057" max="13057" width="6.7109375" style="121" customWidth="1"/>
    <col min="13058" max="13058" width="8.28515625" style="121" customWidth="1"/>
    <col min="13059" max="13066" width="9.140625" style="121" customWidth="1"/>
    <col min="13067" max="13310" width="6.85546875" style="121"/>
    <col min="13311" max="13311" width="5.7109375" style="121" customWidth="1"/>
    <col min="13312" max="13312" width="33.140625" style="121" customWidth="1"/>
    <col min="13313" max="13313" width="6.7109375" style="121" customWidth="1"/>
    <col min="13314" max="13314" width="8.28515625" style="121" customWidth="1"/>
    <col min="13315" max="13322" width="9.140625" style="121" customWidth="1"/>
    <col min="13323" max="13566" width="6.85546875" style="121"/>
    <col min="13567" max="13567" width="5.7109375" style="121" customWidth="1"/>
    <col min="13568" max="13568" width="33.140625" style="121" customWidth="1"/>
    <col min="13569" max="13569" width="6.7109375" style="121" customWidth="1"/>
    <col min="13570" max="13570" width="8.28515625" style="121" customWidth="1"/>
    <col min="13571" max="13578" width="9.140625" style="121" customWidth="1"/>
    <col min="13579" max="13822" width="6.85546875" style="121"/>
    <col min="13823" max="13823" width="5.7109375" style="121" customWidth="1"/>
    <col min="13824" max="13824" width="33.140625" style="121" customWidth="1"/>
    <col min="13825" max="13825" width="6.7109375" style="121" customWidth="1"/>
    <col min="13826" max="13826" width="8.28515625" style="121" customWidth="1"/>
    <col min="13827" max="13834" width="9.140625" style="121" customWidth="1"/>
    <col min="13835" max="14078" width="6.85546875" style="121"/>
    <col min="14079" max="14079" width="5.7109375" style="121" customWidth="1"/>
    <col min="14080" max="14080" width="33.140625" style="121" customWidth="1"/>
    <col min="14081" max="14081" width="6.7109375" style="121" customWidth="1"/>
    <col min="14082" max="14082" width="8.28515625" style="121" customWidth="1"/>
    <col min="14083" max="14090" width="9.140625" style="121" customWidth="1"/>
    <col min="14091" max="14334" width="6.85546875" style="121"/>
    <col min="14335" max="14335" width="5.7109375" style="121" customWidth="1"/>
    <col min="14336" max="14336" width="33.140625" style="121" customWidth="1"/>
    <col min="14337" max="14337" width="6.7109375" style="121" customWidth="1"/>
    <col min="14338" max="14338" width="8.28515625" style="121" customWidth="1"/>
    <col min="14339" max="14346" width="9.140625" style="121" customWidth="1"/>
    <col min="14347" max="14590" width="6.85546875" style="121"/>
    <col min="14591" max="14591" width="5.7109375" style="121" customWidth="1"/>
    <col min="14592" max="14592" width="33.140625" style="121" customWidth="1"/>
    <col min="14593" max="14593" width="6.7109375" style="121" customWidth="1"/>
    <col min="14594" max="14594" width="8.28515625" style="121" customWidth="1"/>
    <col min="14595" max="14602" width="9.140625" style="121" customWidth="1"/>
    <col min="14603" max="14846" width="6.85546875" style="121"/>
    <col min="14847" max="14847" width="5.7109375" style="121" customWidth="1"/>
    <col min="14848" max="14848" width="33.140625" style="121" customWidth="1"/>
    <col min="14849" max="14849" width="6.7109375" style="121" customWidth="1"/>
    <col min="14850" max="14850" width="8.28515625" style="121" customWidth="1"/>
    <col min="14851" max="14858" width="9.140625" style="121" customWidth="1"/>
    <col min="14859" max="15102" width="6.85546875" style="121"/>
    <col min="15103" max="15103" width="5.7109375" style="121" customWidth="1"/>
    <col min="15104" max="15104" width="33.140625" style="121" customWidth="1"/>
    <col min="15105" max="15105" width="6.7109375" style="121" customWidth="1"/>
    <col min="15106" max="15106" width="8.28515625" style="121" customWidth="1"/>
    <col min="15107" max="15114" width="9.140625" style="121" customWidth="1"/>
    <col min="15115" max="15358" width="6.85546875" style="121"/>
    <col min="15359" max="15359" width="5.7109375" style="121" customWidth="1"/>
    <col min="15360" max="15360" width="33.140625" style="121" customWidth="1"/>
    <col min="15361" max="15361" width="6.7109375" style="121" customWidth="1"/>
    <col min="15362" max="15362" width="8.28515625" style="121" customWidth="1"/>
    <col min="15363" max="15370" width="9.140625" style="121" customWidth="1"/>
    <col min="15371" max="15614" width="6.85546875" style="121"/>
    <col min="15615" max="15615" width="5.7109375" style="121" customWidth="1"/>
    <col min="15616" max="15616" width="33.140625" style="121" customWidth="1"/>
    <col min="15617" max="15617" width="6.7109375" style="121" customWidth="1"/>
    <col min="15618" max="15618" width="8.28515625" style="121" customWidth="1"/>
    <col min="15619" max="15626" width="9.140625" style="121" customWidth="1"/>
    <col min="15627" max="15870" width="6.85546875" style="121"/>
    <col min="15871" max="15871" width="5.7109375" style="121" customWidth="1"/>
    <col min="15872" max="15872" width="33.140625" style="121" customWidth="1"/>
    <col min="15873" max="15873" width="6.7109375" style="121" customWidth="1"/>
    <col min="15874" max="15874" width="8.28515625" style="121" customWidth="1"/>
    <col min="15875" max="15882" width="9.140625" style="121" customWidth="1"/>
    <col min="15883" max="16126" width="6.85546875" style="121"/>
    <col min="16127" max="16127" width="5.7109375" style="121" customWidth="1"/>
    <col min="16128" max="16128" width="33.140625" style="121" customWidth="1"/>
    <col min="16129" max="16129" width="6.7109375" style="121" customWidth="1"/>
    <col min="16130" max="16130" width="8.28515625" style="121" customWidth="1"/>
    <col min="16131" max="16138" width="9.140625" style="121" customWidth="1"/>
    <col min="16139" max="16384" width="6.85546875" style="121"/>
  </cols>
  <sheetData>
    <row r="1" spans="1:26" ht="17.100000000000001" customHeight="1">
      <c r="A1" s="586" t="s">
        <v>432</v>
      </c>
      <c r="B1" s="586"/>
      <c r="C1" s="122"/>
      <c r="D1" s="122"/>
    </row>
    <row r="2" spans="1:26" ht="17.100000000000001" customHeight="1">
      <c r="A2" s="579" t="s">
        <v>342</v>
      </c>
      <c r="B2" s="579"/>
      <c r="C2" s="579"/>
      <c r="D2" s="579"/>
      <c r="E2" s="579"/>
      <c r="F2" s="579"/>
      <c r="G2" s="579"/>
      <c r="H2" s="579"/>
      <c r="I2" s="579"/>
      <c r="J2" s="579"/>
      <c r="K2" s="579"/>
      <c r="L2" s="579"/>
      <c r="M2" s="579"/>
      <c r="N2" s="579"/>
      <c r="O2" s="579"/>
      <c r="P2" s="579"/>
      <c r="Q2" s="579"/>
      <c r="R2" s="579"/>
      <c r="S2" s="579"/>
      <c r="T2" s="579"/>
      <c r="U2" s="579"/>
      <c r="V2" s="579"/>
      <c r="W2" s="579"/>
      <c r="X2" s="579"/>
      <c r="Y2" s="579"/>
      <c r="Z2" s="579"/>
    </row>
    <row r="3" spans="1:26" ht="17.100000000000001" customHeight="1">
      <c r="A3" s="578" t="str">
        <f>'Biểu 01 '!A3:AA3</f>
        <v>(Kèm theo Quyết định số            /QĐ-UBND ngày      tháng 12 năm 2021 của Ủy ban nhân dân tỉnh Lạng Sơn)</v>
      </c>
      <c r="B3" s="578"/>
      <c r="C3" s="578"/>
      <c r="D3" s="578"/>
      <c r="E3" s="578"/>
      <c r="F3" s="578"/>
      <c r="G3" s="578"/>
      <c r="H3" s="578"/>
      <c r="I3" s="578"/>
      <c r="J3" s="578"/>
      <c r="K3" s="578"/>
      <c r="L3" s="578"/>
      <c r="M3" s="578"/>
      <c r="N3" s="578"/>
      <c r="O3" s="578"/>
      <c r="P3" s="578"/>
      <c r="Q3" s="578"/>
      <c r="R3" s="578"/>
      <c r="S3" s="578"/>
      <c r="T3" s="578"/>
      <c r="U3" s="578"/>
      <c r="V3" s="578"/>
      <c r="W3" s="578"/>
      <c r="X3" s="578"/>
      <c r="Y3" s="542"/>
      <c r="Z3" s="542"/>
    </row>
    <row r="4" spans="1:26" ht="15.75" customHeight="1">
      <c r="B4" s="123"/>
      <c r="C4" s="187"/>
      <c r="D4" s="124"/>
      <c r="J4" s="590" t="s">
        <v>1</v>
      </c>
      <c r="K4" s="590"/>
      <c r="L4" s="590"/>
      <c r="M4" s="590"/>
      <c r="N4" s="590"/>
      <c r="O4" s="590"/>
      <c r="P4" s="590"/>
      <c r="Q4" s="590"/>
      <c r="R4" s="590"/>
      <c r="S4" s="590"/>
      <c r="T4" s="590"/>
      <c r="U4" s="590"/>
      <c r="V4" s="590"/>
      <c r="W4" s="590"/>
      <c r="X4" s="590"/>
      <c r="Y4" s="590"/>
      <c r="Z4" s="590"/>
    </row>
    <row r="5" spans="1:26" ht="17.100000000000001" customHeight="1">
      <c r="A5" s="564" t="s">
        <v>2</v>
      </c>
      <c r="B5" s="565" t="s">
        <v>187</v>
      </c>
      <c r="C5" s="565" t="s">
        <v>3</v>
      </c>
      <c r="D5" s="565" t="s">
        <v>273</v>
      </c>
      <c r="E5" s="587" t="s">
        <v>6</v>
      </c>
      <c r="F5" s="588"/>
      <c r="G5" s="588"/>
      <c r="H5" s="588"/>
      <c r="I5" s="588"/>
      <c r="J5" s="588"/>
      <c r="K5" s="588"/>
      <c r="L5" s="588"/>
      <c r="M5" s="588"/>
      <c r="N5" s="588"/>
      <c r="O5" s="588"/>
      <c r="P5" s="588"/>
      <c r="Q5" s="588"/>
      <c r="R5" s="588"/>
      <c r="S5" s="588"/>
      <c r="T5" s="588"/>
      <c r="U5" s="588"/>
      <c r="V5" s="588"/>
      <c r="W5" s="588"/>
      <c r="X5" s="588"/>
      <c r="Y5" s="588"/>
      <c r="Z5" s="589"/>
    </row>
    <row r="6" spans="1:26" ht="30">
      <c r="A6" s="564"/>
      <c r="B6" s="565"/>
      <c r="C6" s="565"/>
      <c r="D6" s="565"/>
      <c r="E6" s="202" t="s">
        <v>302</v>
      </c>
      <c r="F6" s="202" t="s">
        <v>303</v>
      </c>
      <c r="G6" s="202" t="s">
        <v>304</v>
      </c>
      <c r="H6" s="202" t="s">
        <v>305</v>
      </c>
      <c r="I6" s="202" t="s">
        <v>306</v>
      </c>
      <c r="J6" s="202" t="s">
        <v>307</v>
      </c>
      <c r="K6" s="202" t="s">
        <v>308</v>
      </c>
      <c r="L6" s="204" t="s">
        <v>323</v>
      </c>
      <c r="M6" s="205" t="s">
        <v>309</v>
      </c>
      <c r="N6" s="205" t="s">
        <v>310</v>
      </c>
      <c r="O6" s="205" t="s">
        <v>311</v>
      </c>
      <c r="P6" s="205" t="s">
        <v>312</v>
      </c>
      <c r="Q6" s="205" t="s">
        <v>313</v>
      </c>
      <c r="R6" s="205" t="s">
        <v>314</v>
      </c>
      <c r="S6" s="205" t="s">
        <v>315</v>
      </c>
      <c r="T6" s="205" t="s">
        <v>316</v>
      </c>
      <c r="U6" s="205" t="s">
        <v>317</v>
      </c>
      <c r="V6" s="205" t="s">
        <v>318</v>
      </c>
      <c r="W6" s="205" t="s">
        <v>319</v>
      </c>
      <c r="X6" s="205" t="s">
        <v>320</v>
      </c>
      <c r="Y6" s="205" t="s">
        <v>321</v>
      </c>
      <c r="Z6" s="205" t="s">
        <v>322</v>
      </c>
    </row>
    <row r="7" spans="1:26" s="189" customFormat="1" ht="26.25" customHeight="1">
      <c r="A7" s="188" t="s">
        <v>192</v>
      </c>
      <c r="B7" s="188">
        <v>-2</v>
      </c>
      <c r="C7" s="188" t="s">
        <v>203</v>
      </c>
      <c r="D7" s="188" t="s">
        <v>428</v>
      </c>
      <c r="E7" s="159" t="s">
        <v>274</v>
      </c>
      <c r="F7" s="159" t="s">
        <v>275</v>
      </c>
      <c r="G7" s="159" t="s">
        <v>276</v>
      </c>
      <c r="H7" s="159" t="s">
        <v>277</v>
      </c>
      <c r="I7" s="159" t="s">
        <v>278</v>
      </c>
      <c r="J7" s="159" t="s">
        <v>279</v>
      </c>
      <c r="K7" s="159" t="s">
        <v>280</v>
      </c>
      <c r="L7" s="159" t="s">
        <v>281</v>
      </c>
      <c r="M7" s="207">
        <v>-13</v>
      </c>
      <c r="N7" s="207">
        <v>-14</v>
      </c>
      <c r="O7" s="207">
        <v>-15</v>
      </c>
      <c r="P7" s="207">
        <v>-16</v>
      </c>
      <c r="Q7" s="207">
        <v>-17</v>
      </c>
      <c r="R7" s="207">
        <v>-18</v>
      </c>
      <c r="S7" s="207">
        <v>-19</v>
      </c>
      <c r="T7" s="207">
        <v>-20</v>
      </c>
      <c r="U7" s="207">
        <v>-21</v>
      </c>
      <c r="V7" s="207">
        <v>-22</v>
      </c>
      <c r="W7" s="207">
        <v>-23</v>
      </c>
      <c r="X7" s="207">
        <v>-24</v>
      </c>
      <c r="Y7" s="207">
        <v>-25</v>
      </c>
      <c r="Z7" s="207">
        <v>-26</v>
      </c>
    </row>
    <row r="8" spans="1:26" ht="17.100000000000001" hidden="1" customHeight="1">
      <c r="A8" s="81"/>
      <c r="B8" s="82" t="s">
        <v>8</v>
      </c>
      <c r="C8" s="81"/>
      <c r="D8" s="163">
        <f>D9+D32</f>
        <v>15.043899999999999</v>
      </c>
      <c r="E8" s="50">
        <f>E9+E32</f>
        <v>0</v>
      </c>
      <c r="F8" s="50">
        <f t="shared" ref="F8:L8" si="0">F9+F32</f>
        <v>0</v>
      </c>
      <c r="G8" s="50">
        <f t="shared" si="0"/>
        <v>0</v>
      </c>
      <c r="H8" s="50">
        <f t="shared" si="0"/>
        <v>0</v>
      </c>
      <c r="I8" s="50">
        <f t="shared" si="0"/>
        <v>3.82</v>
      </c>
      <c r="J8" s="50">
        <f t="shared" si="0"/>
        <v>0</v>
      </c>
      <c r="K8" s="50">
        <f t="shared" si="0"/>
        <v>0</v>
      </c>
      <c r="L8" s="50">
        <f t="shared" si="0"/>
        <v>0</v>
      </c>
      <c r="M8" s="50">
        <f t="shared" ref="M8:Z8" si="1">M9+M32</f>
        <v>0</v>
      </c>
      <c r="N8" s="50">
        <f t="shared" si="1"/>
        <v>5.4399999999999997E-2</v>
      </c>
      <c r="O8" s="50">
        <f t="shared" si="1"/>
        <v>0</v>
      </c>
      <c r="P8" s="50">
        <f t="shared" si="1"/>
        <v>0</v>
      </c>
      <c r="Q8" s="50">
        <f t="shared" si="1"/>
        <v>0</v>
      </c>
      <c r="R8" s="50">
        <f t="shared" si="1"/>
        <v>0</v>
      </c>
      <c r="S8" s="50">
        <f t="shared" si="1"/>
        <v>11.169499999999999</v>
      </c>
      <c r="T8" s="50">
        <f t="shared" si="1"/>
        <v>0</v>
      </c>
      <c r="U8" s="50">
        <f t="shared" si="1"/>
        <v>0</v>
      </c>
      <c r="V8" s="50">
        <f t="shared" si="1"/>
        <v>0</v>
      </c>
      <c r="W8" s="50">
        <f t="shared" si="1"/>
        <v>0</v>
      </c>
      <c r="X8" s="50">
        <f t="shared" si="1"/>
        <v>0</v>
      </c>
      <c r="Y8" s="50">
        <f t="shared" si="1"/>
        <v>0</v>
      </c>
      <c r="Z8" s="50">
        <f t="shared" si="1"/>
        <v>0</v>
      </c>
    </row>
    <row r="9" spans="1:26" s="141" customFormat="1" ht="17.100000000000001" customHeight="1">
      <c r="A9" s="84" t="s">
        <v>9</v>
      </c>
      <c r="B9" s="85" t="s">
        <v>10</v>
      </c>
      <c r="C9" s="86" t="s">
        <v>11</v>
      </c>
      <c r="D9" s="167">
        <f>D11+D15+D16+D17+D21+D25+D29+D31</f>
        <v>0</v>
      </c>
      <c r="E9" s="69">
        <f t="shared" ref="E9" si="2">E11+E15+E16+E17+E21+E25+E29+E30+E31+E14</f>
        <v>0</v>
      </c>
      <c r="F9" s="69">
        <f t="shared" ref="F9:L9" si="3">F11+F15+F16+F17+F21+F25+F29+F30+F31+F14</f>
        <v>0</v>
      </c>
      <c r="G9" s="69">
        <f t="shared" si="3"/>
        <v>0</v>
      </c>
      <c r="H9" s="69">
        <f t="shared" si="3"/>
        <v>0</v>
      </c>
      <c r="I9" s="69">
        <f t="shared" si="3"/>
        <v>0</v>
      </c>
      <c r="J9" s="69">
        <f t="shared" si="3"/>
        <v>0</v>
      </c>
      <c r="K9" s="69">
        <f t="shared" si="3"/>
        <v>0</v>
      </c>
      <c r="L9" s="69">
        <f t="shared" si="3"/>
        <v>0</v>
      </c>
      <c r="M9" s="69">
        <f t="shared" ref="M9:Z9" si="4">M11+M15+M16+M17+M21+M25+M29+M30+M31+M14</f>
        <v>0</v>
      </c>
      <c r="N9" s="69">
        <f t="shared" si="4"/>
        <v>0</v>
      </c>
      <c r="O9" s="69">
        <f t="shared" si="4"/>
        <v>0</v>
      </c>
      <c r="P9" s="69">
        <f t="shared" si="4"/>
        <v>0</v>
      </c>
      <c r="Q9" s="69">
        <f t="shared" si="4"/>
        <v>0</v>
      </c>
      <c r="R9" s="69">
        <f t="shared" si="4"/>
        <v>0</v>
      </c>
      <c r="S9" s="69">
        <f t="shared" si="4"/>
        <v>0</v>
      </c>
      <c r="T9" s="69">
        <f t="shared" si="4"/>
        <v>0</v>
      </c>
      <c r="U9" s="69">
        <f t="shared" si="4"/>
        <v>0</v>
      </c>
      <c r="V9" s="69">
        <f t="shared" si="4"/>
        <v>0</v>
      </c>
      <c r="W9" s="69">
        <f t="shared" si="4"/>
        <v>0</v>
      </c>
      <c r="X9" s="69">
        <f t="shared" si="4"/>
        <v>0</v>
      </c>
      <c r="Y9" s="69">
        <f t="shared" si="4"/>
        <v>0</v>
      </c>
      <c r="Z9" s="69">
        <f t="shared" si="4"/>
        <v>0</v>
      </c>
    </row>
    <row r="10" spans="1:26" s="141" customFormat="1" ht="17.100000000000001" customHeight="1">
      <c r="A10" s="88"/>
      <c r="B10" s="89" t="s">
        <v>66</v>
      </c>
      <c r="C10" s="90"/>
      <c r="D10" s="172"/>
      <c r="E10" s="58"/>
      <c r="F10" s="58"/>
      <c r="G10" s="58"/>
      <c r="H10" s="58"/>
      <c r="I10" s="58"/>
      <c r="J10" s="58"/>
      <c r="K10" s="58"/>
      <c r="L10" s="58"/>
      <c r="M10" s="58"/>
      <c r="N10" s="58"/>
      <c r="O10" s="58"/>
      <c r="P10" s="58"/>
      <c r="Q10" s="58"/>
      <c r="R10" s="58"/>
      <c r="S10" s="58"/>
      <c r="T10" s="58"/>
      <c r="U10" s="58"/>
      <c r="V10" s="58"/>
      <c r="W10" s="58"/>
      <c r="X10" s="58"/>
      <c r="Y10" s="58"/>
      <c r="Z10" s="58"/>
    </row>
    <row r="11" spans="1:26" ht="17.100000000000001" customHeight="1">
      <c r="A11" s="91" t="s">
        <v>12</v>
      </c>
      <c r="B11" s="92" t="s">
        <v>284</v>
      </c>
      <c r="C11" s="93" t="s">
        <v>14</v>
      </c>
      <c r="D11" s="176">
        <f>D12+D13+D14</f>
        <v>0</v>
      </c>
      <c r="E11" s="55">
        <f t="shared" ref="E11:L11" si="5">E12+E13+E14</f>
        <v>0</v>
      </c>
      <c r="F11" s="55">
        <f t="shared" si="5"/>
        <v>0</v>
      </c>
      <c r="G11" s="55">
        <f t="shared" si="5"/>
        <v>0</v>
      </c>
      <c r="H11" s="55">
        <f t="shared" si="5"/>
        <v>0</v>
      </c>
      <c r="I11" s="55">
        <f t="shared" si="5"/>
        <v>0</v>
      </c>
      <c r="J11" s="55">
        <f t="shared" si="5"/>
        <v>0</v>
      </c>
      <c r="K11" s="55">
        <f t="shared" si="5"/>
        <v>0</v>
      </c>
      <c r="L11" s="55">
        <f t="shared" si="5"/>
        <v>0</v>
      </c>
      <c r="M11" s="55">
        <f t="shared" ref="M11:Z11" si="6">M12+M13+M14</f>
        <v>0</v>
      </c>
      <c r="N11" s="55">
        <f t="shared" si="6"/>
        <v>0</v>
      </c>
      <c r="O11" s="55">
        <f t="shared" si="6"/>
        <v>0</v>
      </c>
      <c r="P11" s="55">
        <f t="shared" si="6"/>
        <v>0</v>
      </c>
      <c r="Q11" s="55">
        <f t="shared" si="6"/>
        <v>0</v>
      </c>
      <c r="R11" s="55">
        <f t="shared" si="6"/>
        <v>0</v>
      </c>
      <c r="S11" s="55">
        <f t="shared" si="6"/>
        <v>0</v>
      </c>
      <c r="T11" s="55">
        <f t="shared" si="6"/>
        <v>0</v>
      </c>
      <c r="U11" s="55">
        <f t="shared" si="6"/>
        <v>0</v>
      </c>
      <c r="V11" s="55">
        <f t="shared" si="6"/>
        <v>0</v>
      </c>
      <c r="W11" s="55">
        <f t="shared" si="6"/>
        <v>0</v>
      </c>
      <c r="X11" s="55">
        <f t="shared" si="6"/>
        <v>0</v>
      </c>
      <c r="Y11" s="55">
        <f t="shared" si="6"/>
        <v>0</v>
      </c>
      <c r="Z11" s="55">
        <f t="shared" si="6"/>
        <v>0</v>
      </c>
    </row>
    <row r="12" spans="1:26" s="141" customFormat="1" ht="17.100000000000001" customHeight="1">
      <c r="A12" s="88"/>
      <c r="B12" s="94" t="s">
        <v>15</v>
      </c>
      <c r="C12" s="90" t="s">
        <v>16</v>
      </c>
      <c r="D12" s="172">
        <f>SUM(E12:Z12)</f>
        <v>0</v>
      </c>
      <c r="E12" s="70">
        <v>0</v>
      </c>
      <c r="F12" s="70">
        <v>0</v>
      </c>
      <c r="G12" s="70">
        <v>0</v>
      </c>
      <c r="H12" s="70">
        <v>0</v>
      </c>
      <c r="I12" s="70">
        <v>0</v>
      </c>
      <c r="J12" s="70">
        <v>0</v>
      </c>
      <c r="K12" s="70">
        <v>0</v>
      </c>
      <c r="L12" s="70">
        <v>0</v>
      </c>
      <c r="M12" s="70">
        <v>0</v>
      </c>
      <c r="N12" s="70">
        <v>0</v>
      </c>
      <c r="O12" s="70">
        <v>0</v>
      </c>
      <c r="P12" s="70">
        <v>0</v>
      </c>
      <c r="Q12" s="70">
        <v>0</v>
      </c>
      <c r="R12" s="70">
        <v>0</v>
      </c>
      <c r="S12" s="70">
        <v>0</v>
      </c>
      <c r="T12" s="70">
        <v>0</v>
      </c>
      <c r="U12" s="70">
        <v>0</v>
      </c>
      <c r="V12" s="70">
        <v>0</v>
      </c>
      <c r="W12" s="70">
        <v>0</v>
      </c>
      <c r="X12" s="70">
        <v>0</v>
      </c>
      <c r="Y12" s="70">
        <v>0</v>
      </c>
      <c r="Z12" s="70">
        <v>0</v>
      </c>
    </row>
    <row r="13" spans="1:26" ht="17.100000000000001" hidden="1" customHeight="1">
      <c r="A13" s="88"/>
      <c r="B13" s="95" t="s">
        <v>17</v>
      </c>
      <c r="C13" s="90" t="s">
        <v>18</v>
      </c>
      <c r="D13" s="172">
        <f t="shared" ref="D13:D31" si="7">SUM(E13:Z13)</f>
        <v>0</v>
      </c>
      <c r="E13" s="70">
        <v>0</v>
      </c>
      <c r="F13" s="70">
        <v>0</v>
      </c>
      <c r="G13" s="70">
        <v>0</v>
      </c>
      <c r="H13" s="70">
        <v>0</v>
      </c>
      <c r="I13" s="70">
        <v>0</v>
      </c>
      <c r="J13" s="70">
        <v>0</v>
      </c>
      <c r="K13" s="70">
        <v>0</v>
      </c>
      <c r="L13" s="70">
        <v>0</v>
      </c>
      <c r="M13" s="70">
        <v>0</v>
      </c>
      <c r="N13" s="70">
        <v>0</v>
      </c>
      <c r="O13" s="70">
        <v>0</v>
      </c>
      <c r="P13" s="70">
        <v>0</v>
      </c>
      <c r="Q13" s="70">
        <v>0</v>
      </c>
      <c r="R13" s="70">
        <v>0</v>
      </c>
      <c r="S13" s="70">
        <v>0</v>
      </c>
      <c r="T13" s="70">
        <v>0</v>
      </c>
      <c r="U13" s="70">
        <v>0</v>
      </c>
      <c r="V13" s="70">
        <v>0</v>
      </c>
      <c r="W13" s="70">
        <v>0</v>
      </c>
      <c r="X13" s="70">
        <v>0</v>
      </c>
      <c r="Y13" s="70">
        <v>0</v>
      </c>
      <c r="Z13" s="70">
        <v>0</v>
      </c>
    </row>
    <row r="14" spans="1:26" ht="17.100000000000001" hidden="1" customHeight="1">
      <c r="A14" s="88"/>
      <c r="B14" s="96" t="s">
        <v>19</v>
      </c>
      <c r="C14" s="90" t="s">
        <v>20</v>
      </c>
      <c r="D14" s="172">
        <f t="shared" si="7"/>
        <v>0</v>
      </c>
      <c r="E14" s="70">
        <v>0</v>
      </c>
      <c r="F14" s="70">
        <v>0</v>
      </c>
      <c r="G14" s="70">
        <v>0</v>
      </c>
      <c r="H14" s="70">
        <v>0</v>
      </c>
      <c r="I14" s="70">
        <v>0</v>
      </c>
      <c r="J14" s="70">
        <v>0</v>
      </c>
      <c r="K14" s="70">
        <v>0</v>
      </c>
      <c r="L14" s="70">
        <v>0</v>
      </c>
      <c r="M14" s="70">
        <v>0</v>
      </c>
      <c r="N14" s="70">
        <v>0</v>
      </c>
      <c r="O14" s="70">
        <v>0</v>
      </c>
      <c r="P14" s="70">
        <v>0</v>
      </c>
      <c r="Q14" s="70">
        <v>0</v>
      </c>
      <c r="R14" s="70">
        <v>0</v>
      </c>
      <c r="S14" s="70">
        <v>0</v>
      </c>
      <c r="T14" s="70">
        <v>0</v>
      </c>
      <c r="U14" s="70">
        <v>0</v>
      </c>
      <c r="V14" s="70">
        <v>0</v>
      </c>
      <c r="W14" s="70">
        <v>0</v>
      </c>
      <c r="X14" s="70">
        <v>0</v>
      </c>
      <c r="Y14" s="70">
        <v>0</v>
      </c>
      <c r="Z14" s="70">
        <v>0</v>
      </c>
    </row>
    <row r="15" spans="1:26" ht="17.100000000000001" customHeight="1">
      <c r="A15" s="91" t="s">
        <v>21</v>
      </c>
      <c r="B15" s="97" t="s">
        <v>22</v>
      </c>
      <c r="C15" s="93" t="s">
        <v>23</v>
      </c>
      <c r="D15" s="172">
        <f t="shared" si="7"/>
        <v>0</v>
      </c>
      <c r="E15" s="55">
        <v>0</v>
      </c>
      <c r="F15" s="55">
        <v>0</v>
      </c>
      <c r="G15" s="55">
        <v>0</v>
      </c>
      <c r="H15" s="55">
        <v>0</v>
      </c>
      <c r="I15" s="55">
        <v>0</v>
      </c>
      <c r="J15" s="55">
        <v>0</v>
      </c>
      <c r="K15" s="55">
        <v>0</v>
      </c>
      <c r="L15" s="55">
        <v>0</v>
      </c>
      <c r="M15" s="55">
        <v>0</v>
      </c>
      <c r="N15" s="55">
        <v>0</v>
      </c>
      <c r="O15" s="55">
        <v>0</v>
      </c>
      <c r="P15" s="55">
        <v>0</v>
      </c>
      <c r="Q15" s="55">
        <v>0</v>
      </c>
      <c r="R15" s="55">
        <v>0</v>
      </c>
      <c r="S15" s="55">
        <v>0</v>
      </c>
      <c r="T15" s="55">
        <v>0</v>
      </c>
      <c r="U15" s="55">
        <v>0</v>
      </c>
      <c r="V15" s="55">
        <v>0</v>
      </c>
      <c r="W15" s="55">
        <v>0</v>
      </c>
      <c r="X15" s="55">
        <v>0</v>
      </c>
      <c r="Y15" s="55">
        <v>0</v>
      </c>
      <c r="Z15" s="55">
        <v>0</v>
      </c>
    </row>
    <row r="16" spans="1:26" ht="17.100000000000001" customHeight="1">
      <c r="A16" s="91" t="s">
        <v>24</v>
      </c>
      <c r="B16" s="97" t="s">
        <v>25</v>
      </c>
      <c r="C16" s="93" t="s">
        <v>26</v>
      </c>
      <c r="D16" s="172">
        <f t="shared" si="7"/>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row>
    <row r="17" spans="1:26" ht="17.100000000000001" customHeight="1">
      <c r="A17" s="91" t="s">
        <v>27</v>
      </c>
      <c r="B17" s="92" t="s">
        <v>28</v>
      </c>
      <c r="C17" s="93" t="s">
        <v>29</v>
      </c>
      <c r="D17" s="172">
        <f t="shared" si="7"/>
        <v>0</v>
      </c>
      <c r="E17" s="55">
        <f>E18+E19+E20</f>
        <v>0</v>
      </c>
      <c r="F17" s="55">
        <f t="shared" ref="F17:L17" si="8">F18+F19+F20</f>
        <v>0</v>
      </c>
      <c r="G17" s="55">
        <f t="shared" si="8"/>
        <v>0</v>
      </c>
      <c r="H17" s="55">
        <f t="shared" si="8"/>
        <v>0</v>
      </c>
      <c r="I17" s="55">
        <f t="shared" si="8"/>
        <v>0</v>
      </c>
      <c r="J17" s="55">
        <f t="shared" si="8"/>
        <v>0</v>
      </c>
      <c r="K17" s="55">
        <f t="shared" si="8"/>
        <v>0</v>
      </c>
      <c r="L17" s="55">
        <f t="shared" si="8"/>
        <v>0</v>
      </c>
      <c r="M17" s="55">
        <f t="shared" ref="M17:Z17" si="9">M18+M19+M20</f>
        <v>0</v>
      </c>
      <c r="N17" s="55">
        <f t="shared" si="9"/>
        <v>0</v>
      </c>
      <c r="O17" s="55">
        <f t="shared" si="9"/>
        <v>0</v>
      </c>
      <c r="P17" s="55">
        <f t="shared" si="9"/>
        <v>0</v>
      </c>
      <c r="Q17" s="55">
        <f t="shared" si="9"/>
        <v>0</v>
      </c>
      <c r="R17" s="55">
        <f t="shared" si="9"/>
        <v>0</v>
      </c>
      <c r="S17" s="55">
        <f t="shared" si="9"/>
        <v>0</v>
      </c>
      <c r="T17" s="55">
        <f t="shared" si="9"/>
        <v>0</v>
      </c>
      <c r="U17" s="55">
        <f t="shared" si="9"/>
        <v>0</v>
      </c>
      <c r="V17" s="55">
        <f t="shared" si="9"/>
        <v>0</v>
      </c>
      <c r="W17" s="55">
        <f t="shared" si="9"/>
        <v>0</v>
      </c>
      <c r="X17" s="55">
        <f t="shared" si="9"/>
        <v>0</v>
      </c>
      <c r="Y17" s="55">
        <f t="shared" si="9"/>
        <v>0</v>
      </c>
      <c r="Z17" s="55">
        <f t="shared" si="9"/>
        <v>0</v>
      </c>
    </row>
    <row r="18" spans="1:26" ht="17.100000000000001" hidden="1" customHeight="1">
      <c r="A18" s="88"/>
      <c r="B18" s="96" t="s">
        <v>30</v>
      </c>
      <c r="C18" s="90" t="s">
        <v>31</v>
      </c>
      <c r="D18" s="172">
        <f t="shared" si="7"/>
        <v>0</v>
      </c>
      <c r="E18" s="70">
        <v>0</v>
      </c>
      <c r="F18" s="70">
        <v>0</v>
      </c>
      <c r="G18" s="70">
        <v>0</v>
      </c>
      <c r="H18" s="70">
        <v>0</v>
      </c>
      <c r="I18" s="70">
        <v>0</v>
      </c>
      <c r="J18" s="70">
        <v>0</v>
      </c>
      <c r="K18" s="70">
        <v>0</v>
      </c>
      <c r="L18" s="70">
        <v>0</v>
      </c>
      <c r="M18" s="70">
        <v>0</v>
      </c>
      <c r="N18" s="70">
        <v>0</v>
      </c>
      <c r="O18" s="70">
        <v>0</v>
      </c>
      <c r="P18" s="70">
        <v>0</v>
      </c>
      <c r="Q18" s="70">
        <v>0</v>
      </c>
      <c r="R18" s="70">
        <v>0</v>
      </c>
      <c r="S18" s="70">
        <v>0</v>
      </c>
      <c r="T18" s="70">
        <v>0</v>
      </c>
      <c r="U18" s="70">
        <v>0</v>
      </c>
      <c r="V18" s="70">
        <v>0</v>
      </c>
      <c r="W18" s="70">
        <v>0</v>
      </c>
      <c r="X18" s="70">
        <v>0</v>
      </c>
      <c r="Y18" s="70">
        <v>0</v>
      </c>
      <c r="Z18" s="70">
        <v>0</v>
      </c>
    </row>
    <row r="19" spans="1:26" ht="17.100000000000001" hidden="1" customHeight="1">
      <c r="A19" s="88"/>
      <c r="B19" s="96" t="s">
        <v>32</v>
      </c>
      <c r="C19" s="90" t="s">
        <v>33</v>
      </c>
      <c r="D19" s="172">
        <f t="shared" si="7"/>
        <v>0</v>
      </c>
      <c r="E19" s="70">
        <v>0</v>
      </c>
      <c r="F19" s="70">
        <v>0</v>
      </c>
      <c r="G19" s="70">
        <v>0</v>
      </c>
      <c r="H19" s="70">
        <v>0</v>
      </c>
      <c r="I19" s="70">
        <v>0</v>
      </c>
      <c r="J19" s="70">
        <v>0</v>
      </c>
      <c r="K19" s="70">
        <v>0</v>
      </c>
      <c r="L19" s="70">
        <v>0</v>
      </c>
      <c r="M19" s="70">
        <v>0</v>
      </c>
      <c r="N19" s="70">
        <v>0</v>
      </c>
      <c r="O19" s="70">
        <v>0</v>
      </c>
      <c r="P19" s="70">
        <v>0</v>
      </c>
      <c r="Q19" s="70">
        <v>0</v>
      </c>
      <c r="R19" s="70">
        <v>0</v>
      </c>
      <c r="S19" s="70">
        <v>0</v>
      </c>
      <c r="T19" s="70">
        <v>0</v>
      </c>
      <c r="U19" s="70">
        <v>0</v>
      </c>
      <c r="V19" s="70">
        <v>0</v>
      </c>
      <c r="W19" s="70">
        <v>0</v>
      </c>
      <c r="X19" s="70">
        <v>0</v>
      </c>
      <c r="Y19" s="70">
        <v>0</v>
      </c>
      <c r="Z19" s="70">
        <v>0</v>
      </c>
    </row>
    <row r="20" spans="1:26" ht="17.100000000000001" hidden="1" customHeight="1">
      <c r="A20" s="88"/>
      <c r="B20" s="96" t="s">
        <v>34</v>
      </c>
      <c r="C20" s="90" t="s">
        <v>35</v>
      </c>
      <c r="D20" s="172">
        <f t="shared" si="7"/>
        <v>0</v>
      </c>
      <c r="E20" s="70">
        <v>0</v>
      </c>
      <c r="F20" s="70">
        <v>0</v>
      </c>
      <c r="G20" s="70">
        <v>0</v>
      </c>
      <c r="H20" s="70">
        <v>0</v>
      </c>
      <c r="I20" s="70">
        <v>0</v>
      </c>
      <c r="J20" s="70">
        <v>0</v>
      </c>
      <c r="K20" s="70">
        <v>0</v>
      </c>
      <c r="L20" s="70">
        <v>0</v>
      </c>
      <c r="M20" s="70">
        <v>0</v>
      </c>
      <c r="N20" s="70">
        <v>0</v>
      </c>
      <c r="O20" s="70">
        <v>0</v>
      </c>
      <c r="P20" s="70">
        <v>0</v>
      </c>
      <c r="Q20" s="70">
        <v>0</v>
      </c>
      <c r="R20" s="70">
        <v>0</v>
      </c>
      <c r="S20" s="70">
        <v>0</v>
      </c>
      <c r="T20" s="70">
        <v>0</v>
      </c>
      <c r="U20" s="70">
        <v>0</v>
      </c>
      <c r="V20" s="70">
        <v>0</v>
      </c>
      <c r="W20" s="70">
        <v>0</v>
      </c>
      <c r="X20" s="70">
        <v>0</v>
      </c>
      <c r="Y20" s="70">
        <v>0</v>
      </c>
      <c r="Z20" s="70">
        <v>0</v>
      </c>
    </row>
    <row r="21" spans="1:26" ht="17.100000000000001" customHeight="1">
      <c r="A21" s="91" t="s">
        <v>36</v>
      </c>
      <c r="B21" s="92" t="s">
        <v>37</v>
      </c>
      <c r="C21" s="93" t="s">
        <v>38</v>
      </c>
      <c r="D21" s="172">
        <f t="shared" si="7"/>
        <v>0</v>
      </c>
      <c r="E21" s="55">
        <f>E22+E23+E24</f>
        <v>0</v>
      </c>
      <c r="F21" s="55">
        <f t="shared" ref="F21:L21" si="10">F22+F23+F24</f>
        <v>0</v>
      </c>
      <c r="G21" s="55">
        <f t="shared" si="10"/>
        <v>0</v>
      </c>
      <c r="H21" s="55">
        <f t="shared" si="10"/>
        <v>0</v>
      </c>
      <c r="I21" s="55">
        <f t="shared" si="10"/>
        <v>0</v>
      </c>
      <c r="J21" s="55">
        <f t="shared" si="10"/>
        <v>0</v>
      </c>
      <c r="K21" s="55">
        <f t="shared" si="10"/>
        <v>0</v>
      </c>
      <c r="L21" s="55">
        <f t="shared" si="10"/>
        <v>0</v>
      </c>
      <c r="M21" s="55">
        <f t="shared" ref="M21:Z21" si="11">M22+M23+M24</f>
        <v>0</v>
      </c>
      <c r="N21" s="55">
        <f t="shared" si="11"/>
        <v>0</v>
      </c>
      <c r="O21" s="55">
        <f t="shared" si="11"/>
        <v>0</v>
      </c>
      <c r="P21" s="55">
        <f t="shared" si="11"/>
        <v>0</v>
      </c>
      <c r="Q21" s="55">
        <f t="shared" si="11"/>
        <v>0</v>
      </c>
      <c r="R21" s="55">
        <f t="shared" si="11"/>
        <v>0</v>
      </c>
      <c r="S21" s="55">
        <f t="shared" si="11"/>
        <v>0</v>
      </c>
      <c r="T21" s="55">
        <f t="shared" si="11"/>
        <v>0</v>
      </c>
      <c r="U21" s="55">
        <f t="shared" si="11"/>
        <v>0</v>
      </c>
      <c r="V21" s="55">
        <f t="shared" si="11"/>
        <v>0</v>
      </c>
      <c r="W21" s="55">
        <f t="shared" si="11"/>
        <v>0</v>
      </c>
      <c r="X21" s="55">
        <f t="shared" si="11"/>
        <v>0</v>
      </c>
      <c r="Y21" s="55">
        <f t="shared" si="11"/>
        <v>0</v>
      </c>
      <c r="Z21" s="55">
        <f t="shared" si="11"/>
        <v>0</v>
      </c>
    </row>
    <row r="22" spans="1:26" ht="17.100000000000001" hidden="1" customHeight="1">
      <c r="A22" s="88"/>
      <c r="B22" s="96" t="s">
        <v>39</v>
      </c>
      <c r="C22" s="90" t="s">
        <v>40</v>
      </c>
      <c r="D22" s="172">
        <f t="shared" si="7"/>
        <v>0</v>
      </c>
      <c r="E22" s="70">
        <v>0</v>
      </c>
      <c r="F22" s="70">
        <v>0</v>
      </c>
      <c r="G22" s="70">
        <v>0</v>
      </c>
      <c r="H22" s="70">
        <v>0</v>
      </c>
      <c r="I22" s="70">
        <v>0</v>
      </c>
      <c r="J22" s="70">
        <v>0</v>
      </c>
      <c r="K22" s="70">
        <v>0</v>
      </c>
      <c r="L22" s="70">
        <v>0</v>
      </c>
      <c r="M22" s="70">
        <v>0</v>
      </c>
      <c r="N22" s="70">
        <v>0</v>
      </c>
      <c r="O22" s="70">
        <v>0</v>
      </c>
      <c r="P22" s="70">
        <v>0</v>
      </c>
      <c r="Q22" s="70">
        <v>0</v>
      </c>
      <c r="R22" s="70">
        <v>0</v>
      </c>
      <c r="S22" s="70">
        <v>0</v>
      </c>
      <c r="T22" s="70">
        <v>0</v>
      </c>
      <c r="U22" s="70">
        <v>0</v>
      </c>
      <c r="V22" s="70">
        <v>0</v>
      </c>
      <c r="W22" s="70">
        <v>0</v>
      </c>
      <c r="X22" s="70">
        <v>0</v>
      </c>
      <c r="Y22" s="70">
        <v>0</v>
      </c>
      <c r="Z22" s="70">
        <v>0</v>
      </c>
    </row>
    <row r="23" spans="1:26" ht="17.100000000000001" hidden="1" customHeight="1">
      <c r="A23" s="88"/>
      <c r="B23" s="96" t="s">
        <v>41</v>
      </c>
      <c r="C23" s="90" t="s">
        <v>42</v>
      </c>
      <c r="D23" s="172">
        <f t="shared" si="7"/>
        <v>0</v>
      </c>
      <c r="E23" s="70">
        <v>0</v>
      </c>
      <c r="F23" s="70">
        <v>0</v>
      </c>
      <c r="G23" s="70">
        <v>0</v>
      </c>
      <c r="H23" s="70">
        <v>0</v>
      </c>
      <c r="I23" s="70">
        <v>0</v>
      </c>
      <c r="J23" s="70">
        <v>0</v>
      </c>
      <c r="K23" s="70">
        <v>0</v>
      </c>
      <c r="L23" s="70">
        <v>0</v>
      </c>
      <c r="M23" s="70">
        <v>0</v>
      </c>
      <c r="N23" s="70">
        <v>0</v>
      </c>
      <c r="O23" s="70">
        <v>0</v>
      </c>
      <c r="P23" s="70">
        <v>0</v>
      </c>
      <c r="Q23" s="70">
        <v>0</v>
      </c>
      <c r="R23" s="70">
        <v>0</v>
      </c>
      <c r="S23" s="70">
        <v>0</v>
      </c>
      <c r="T23" s="70">
        <v>0</v>
      </c>
      <c r="U23" s="70">
        <v>0</v>
      </c>
      <c r="V23" s="70">
        <v>0</v>
      </c>
      <c r="W23" s="70">
        <v>0</v>
      </c>
      <c r="X23" s="70">
        <v>0</v>
      </c>
      <c r="Y23" s="70">
        <v>0</v>
      </c>
      <c r="Z23" s="70">
        <v>0</v>
      </c>
    </row>
    <row r="24" spans="1:26" ht="17.100000000000001" hidden="1" customHeight="1">
      <c r="A24" s="88"/>
      <c r="B24" s="96" t="s">
        <v>43</v>
      </c>
      <c r="C24" s="90" t="s">
        <v>44</v>
      </c>
      <c r="D24" s="172">
        <f t="shared" si="7"/>
        <v>0</v>
      </c>
      <c r="E24" s="70">
        <v>0</v>
      </c>
      <c r="F24" s="70">
        <v>0</v>
      </c>
      <c r="G24" s="70">
        <v>0</v>
      </c>
      <c r="H24" s="70">
        <v>0</v>
      </c>
      <c r="I24" s="70">
        <v>0</v>
      </c>
      <c r="J24" s="70">
        <v>0</v>
      </c>
      <c r="K24" s="70">
        <v>0</v>
      </c>
      <c r="L24" s="70">
        <v>0</v>
      </c>
      <c r="M24" s="70">
        <v>0</v>
      </c>
      <c r="N24" s="70">
        <v>0</v>
      </c>
      <c r="O24" s="70">
        <v>0</v>
      </c>
      <c r="P24" s="70">
        <v>0</v>
      </c>
      <c r="Q24" s="70">
        <v>0</v>
      </c>
      <c r="R24" s="70">
        <v>0</v>
      </c>
      <c r="S24" s="70">
        <v>0</v>
      </c>
      <c r="T24" s="70">
        <v>0</v>
      </c>
      <c r="U24" s="70">
        <v>0</v>
      </c>
      <c r="V24" s="70">
        <v>0</v>
      </c>
      <c r="W24" s="70">
        <v>0</v>
      </c>
      <c r="X24" s="70">
        <v>0</v>
      </c>
      <c r="Y24" s="70">
        <v>0</v>
      </c>
      <c r="Z24" s="70">
        <v>0</v>
      </c>
    </row>
    <row r="25" spans="1:26" ht="17.100000000000001" customHeight="1">
      <c r="A25" s="91" t="s">
        <v>45</v>
      </c>
      <c r="B25" s="92" t="s">
        <v>46</v>
      </c>
      <c r="C25" s="93" t="s">
        <v>47</v>
      </c>
      <c r="D25" s="172">
        <f t="shared" si="7"/>
        <v>0</v>
      </c>
      <c r="E25" s="55">
        <f>E26+E27+E28</f>
        <v>0</v>
      </c>
      <c r="F25" s="55">
        <f t="shared" ref="F25:L25" si="12">F26+F27+F28</f>
        <v>0</v>
      </c>
      <c r="G25" s="55">
        <f t="shared" si="12"/>
        <v>0</v>
      </c>
      <c r="H25" s="55">
        <f t="shared" si="12"/>
        <v>0</v>
      </c>
      <c r="I25" s="55">
        <f t="shared" si="12"/>
        <v>0</v>
      </c>
      <c r="J25" s="55">
        <f t="shared" si="12"/>
        <v>0</v>
      </c>
      <c r="K25" s="55">
        <f t="shared" si="12"/>
        <v>0</v>
      </c>
      <c r="L25" s="55">
        <f t="shared" si="12"/>
        <v>0</v>
      </c>
      <c r="M25" s="55">
        <f t="shared" ref="M25:Z25" si="13">M26+M27+M28</f>
        <v>0</v>
      </c>
      <c r="N25" s="55">
        <f t="shared" si="13"/>
        <v>0</v>
      </c>
      <c r="O25" s="55">
        <f t="shared" si="13"/>
        <v>0</v>
      </c>
      <c r="P25" s="55">
        <f t="shared" si="13"/>
        <v>0</v>
      </c>
      <c r="Q25" s="55">
        <f t="shared" si="13"/>
        <v>0</v>
      </c>
      <c r="R25" s="55">
        <f t="shared" si="13"/>
        <v>0</v>
      </c>
      <c r="S25" s="55">
        <f t="shared" si="13"/>
        <v>0</v>
      </c>
      <c r="T25" s="55">
        <f t="shared" si="13"/>
        <v>0</v>
      </c>
      <c r="U25" s="55">
        <f t="shared" si="13"/>
        <v>0</v>
      </c>
      <c r="V25" s="55">
        <f t="shared" si="13"/>
        <v>0</v>
      </c>
      <c r="W25" s="55">
        <f t="shared" si="13"/>
        <v>0</v>
      </c>
      <c r="X25" s="55">
        <f t="shared" si="13"/>
        <v>0</v>
      </c>
      <c r="Y25" s="55">
        <f t="shared" si="13"/>
        <v>0</v>
      </c>
      <c r="Z25" s="55">
        <f t="shared" si="13"/>
        <v>0</v>
      </c>
    </row>
    <row r="26" spans="1:26" ht="30.75" customHeight="1">
      <c r="A26" s="88"/>
      <c r="B26" s="89" t="s">
        <v>194</v>
      </c>
      <c r="C26" s="90" t="s">
        <v>49</v>
      </c>
      <c r="D26" s="172">
        <f t="shared" si="7"/>
        <v>0</v>
      </c>
      <c r="E26" s="70">
        <v>0</v>
      </c>
      <c r="F26" s="70">
        <v>0</v>
      </c>
      <c r="G26" s="70">
        <v>0</v>
      </c>
      <c r="H26" s="70">
        <v>0</v>
      </c>
      <c r="I26" s="70">
        <v>0</v>
      </c>
      <c r="J26" s="70">
        <v>0</v>
      </c>
      <c r="K26" s="70">
        <v>0</v>
      </c>
      <c r="L26" s="70">
        <v>0</v>
      </c>
      <c r="M26" s="70">
        <v>0</v>
      </c>
      <c r="N26" s="70">
        <v>0</v>
      </c>
      <c r="O26" s="70">
        <v>0</v>
      </c>
      <c r="P26" s="70">
        <v>0</v>
      </c>
      <c r="Q26" s="70">
        <v>0</v>
      </c>
      <c r="R26" s="70">
        <v>0</v>
      </c>
      <c r="S26" s="70">
        <v>0</v>
      </c>
      <c r="T26" s="70">
        <v>0</v>
      </c>
      <c r="U26" s="70">
        <v>0</v>
      </c>
      <c r="V26" s="70">
        <v>0</v>
      </c>
      <c r="W26" s="70">
        <v>0</v>
      </c>
      <c r="X26" s="70">
        <v>0</v>
      </c>
      <c r="Y26" s="70">
        <v>0</v>
      </c>
      <c r="Z26" s="70">
        <v>0</v>
      </c>
    </row>
    <row r="27" spans="1:26" ht="17.100000000000001" hidden="1" customHeight="1">
      <c r="A27" s="88"/>
      <c r="B27" s="96" t="s">
        <v>50</v>
      </c>
      <c r="C27" s="90" t="s">
        <v>51</v>
      </c>
      <c r="D27" s="172">
        <f t="shared" si="7"/>
        <v>0</v>
      </c>
      <c r="E27" s="70">
        <v>0</v>
      </c>
      <c r="F27" s="70">
        <v>0</v>
      </c>
      <c r="G27" s="70">
        <v>0</v>
      </c>
      <c r="H27" s="70">
        <v>0</v>
      </c>
      <c r="I27" s="70">
        <v>0</v>
      </c>
      <c r="J27" s="70">
        <v>0</v>
      </c>
      <c r="K27" s="70">
        <v>0</v>
      </c>
      <c r="L27" s="70">
        <v>0</v>
      </c>
      <c r="M27" s="70">
        <v>0</v>
      </c>
      <c r="N27" s="70">
        <v>0</v>
      </c>
      <c r="O27" s="70">
        <v>0</v>
      </c>
      <c r="P27" s="70">
        <v>0</v>
      </c>
      <c r="Q27" s="70">
        <v>0</v>
      </c>
      <c r="R27" s="70">
        <v>0</v>
      </c>
      <c r="S27" s="70">
        <v>0</v>
      </c>
      <c r="T27" s="70">
        <v>0</v>
      </c>
      <c r="U27" s="70">
        <v>0</v>
      </c>
      <c r="V27" s="70">
        <v>0</v>
      </c>
      <c r="W27" s="70">
        <v>0</v>
      </c>
      <c r="X27" s="70">
        <v>0</v>
      </c>
      <c r="Y27" s="70">
        <v>0</v>
      </c>
      <c r="Z27" s="70">
        <v>0</v>
      </c>
    </row>
    <row r="28" spans="1:26" ht="17.100000000000001" hidden="1" customHeight="1">
      <c r="A28" s="88"/>
      <c r="B28" s="96" t="s">
        <v>52</v>
      </c>
      <c r="C28" s="90" t="s">
        <v>53</v>
      </c>
      <c r="D28" s="172">
        <f t="shared" si="7"/>
        <v>0</v>
      </c>
      <c r="E28" s="70">
        <v>0</v>
      </c>
      <c r="F28" s="70">
        <v>0</v>
      </c>
      <c r="G28" s="70">
        <v>0</v>
      </c>
      <c r="H28" s="70">
        <v>0</v>
      </c>
      <c r="I28" s="70">
        <v>0</v>
      </c>
      <c r="J28" s="70">
        <v>0</v>
      </c>
      <c r="K28" s="70">
        <v>0</v>
      </c>
      <c r="L28" s="70">
        <v>0</v>
      </c>
      <c r="M28" s="70">
        <v>0</v>
      </c>
      <c r="N28" s="70">
        <v>0</v>
      </c>
      <c r="O28" s="70">
        <v>0</v>
      </c>
      <c r="P28" s="70">
        <v>0</v>
      </c>
      <c r="Q28" s="70">
        <v>0</v>
      </c>
      <c r="R28" s="70">
        <v>0</v>
      </c>
      <c r="S28" s="70">
        <v>0</v>
      </c>
      <c r="T28" s="70">
        <v>0</v>
      </c>
      <c r="U28" s="70">
        <v>0</v>
      </c>
      <c r="V28" s="70">
        <v>0</v>
      </c>
      <c r="W28" s="70">
        <v>0</v>
      </c>
      <c r="X28" s="70">
        <v>0</v>
      </c>
      <c r="Y28" s="70">
        <v>0</v>
      </c>
      <c r="Z28" s="70">
        <v>0</v>
      </c>
    </row>
    <row r="29" spans="1:26" ht="17.100000000000001" customHeight="1">
      <c r="A29" s="91" t="s">
        <v>54</v>
      </c>
      <c r="B29" s="97" t="s">
        <v>55</v>
      </c>
      <c r="C29" s="93" t="s">
        <v>56</v>
      </c>
      <c r="D29" s="172">
        <f t="shared" si="7"/>
        <v>0</v>
      </c>
      <c r="E29" s="55">
        <v>0</v>
      </c>
      <c r="F29" s="55">
        <v>0</v>
      </c>
      <c r="G29" s="55">
        <v>0</v>
      </c>
      <c r="H29" s="55">
        <v>0</v>
      </c>
      <c r="I29" s="55">
        <v>0</v>
      </c>
      <c r="J29" s="55">
        <v>0</v>
      </c>
      <c r="K29" s="55">
        <v>0</v>
      </c>
      <c r="L29" s="55">
        <v>0</v>
      </c>
      <c r="M29" s="55">
        <v>0</v>
      </c>
      <c r="N29" s="55">
        <v>0</v>
      </c>
      <c r="O29" s="55">
        <v>0</v>
      </c>
      <c r="P29" s="55">
        <v>0</v>
      </c>
      <c r="Q29" s="55">
        <v>0</v>
      </c>
      <c r="R29" s="55">
        <v>0</v>
      </c>
      <c r="S29" s="55">
        <v>0</v>
      </c>
      <c r="T29" s="55">
        <v>0</v>
      </c>
      <c r="U29" s="55">
        <v>0</v>
      </c>
      <c r="V29" s="55">
        <v>0</v>
      </c>
      <c r="W29" s="55">
        <v>0</v>
      </c>
      <c r="X29" s="55">
        <v>0</v>
      </c>
      <c r="Y29" s="55">
        <v>0</v>
      </c>
      <c r="Z29" s="55">
        <v>0</v>
      </c>
    </row>
    <row r="30" spans="1:26" ht="17.100000000000001" customHeight="1">
      <c r="A30" s="91" t="s">
        <v>57</v>
      </c>
      <c r="B30" s="97" t="s">
        <v>58</v>
      </c>
      <c r="C30" s="93" t="s">
        <v>59</v>
      </c>
      <c r="D30" s="172">
        <f t="shared" si="7"/>
        <v>0</v>
      </c>
      <c r="E30" s="55">
        <v>0</v>
      </c>
      <c r="F30" s="55">
        <v>0</v>
      </c>
      <c r="G30" s="55">
        <v>0</v>
      </c>
      <c r="H30" s="55">
        <v>0</v>
      </c>
      <c r="I30" s="55">
        <v>0</v>
      </c>
      <c r="J30" s="55">
        <v>0</v>
      </c>
      <c r="K30" s="55">
        <v>0</v>
      </c>
      <c r="L30" s="55">
        <v>0</v>
      </c>
      <c r="M30" s="55">
        <v>0</v>
      </c>
      <c r="N30" s="55">
        <v>0</v>
      </c>
      <c r="O30" s="55">
        <v>0</v>
      </c>
      <c r="P30" s="55">
        <v>0</v>
      </c>
      <c r="Q30" s="55">
        <v>0</v>
      </c>
      <c r="R30" s="55">
        <v>0</v>
      </c>
      <c r="S30" s="55">
        <v>0</v>
      </c>
      <c r="T30" s="55">
        <v>0</v>
      </c>
      <c r="U30" s="55">
        <v>0</v>
      </c>
      <c r="V30" s="55">
        <v>0</v>
      </c>
      <c r="W30" s="55">
        <v>0</v>
      </c>
      <c r="X30" s="55">
        <v>0</v>
      </c>
      <c r="Y30" s="55">
        <v>0</v>
      </c>
      <c r="Z30" s="55">
        <v>0</v>
      </c>
    </row>
    <row r="31" spans="1:26" ht="17.100000000000001" customHeight="1">
      <c r="A31" s="91" t="s">
        <v>60</v>
      </c>
      <c r="B31" s="97" t="s">
        <v>61</v>
      </c>
      <c r="C31" s="93" t="s">
        <v>62</v>
      </c>
      <c r="D31" s="172">
        <f t="shared" si="7"/>
        <v>0</v>
      </c>
      <c r="E31" s="55">
        <v>0</v>
      </c>
      <c r="F31" s="55">
        <v>0</v>
      </c>
      <c r="G31" s="55">
        <v>0</v>
      </c>
      <c r="H31" s="55">
        <v>0</v>
      </c>
      <c r="I31" s="55">
        <v>0</v>
      </c>
      <c r="J31" s="55">
        <v>0</v>
      </c>
      <c r="K31" s="55">
        <v>0</v>
      </c>
      <c r="L31" s="55">
        <v>0</v>
      </c>
      <c r="M31" s="55">
        <v>0</v>
      </c>
      <c r="N31" s="55">
        <v>0</v>
      </c>
      <c r="O31" s="55">
        <v>0</v>
      </c>
      <c r="P31" s="55">
        <v>0</v>
      </c>
      <c r="Q31" s="55">
        <v>0</v>
      </c>
      <c r="R31" s="55">
        <v>0</v>
      </c>
      <c r="S31" s="55">
        <v>0</v>
      </c>
      <c r="T31" s="55">
        <v>0</v>
      </c>
      <c r="U31" s="55">
        <v>0</v>
      </c>
      <c r="V31" s="55">
        <v>0</v>
      </c>
      <c r="W31" s="55">
        <v>0</v>
      </c>
      <c r="X31" s="55">
        <v>0</v>
      </c>
      <c r="Y31" s="55">
        <v>0</v>
      </c>
      <c r="Z31" s="55">
        <v>0</v>
      </c>
    </row>
    <row r="32" spans="1:26" s="141" customFormat="1" ht="17.100000000000001" customHeight="1">
      <c r="A32" s="84" t="s">
        <v>63</v>
      </c>
      <c r="B32" s="104" t="s">
        <v>64</v>
      </c>
      <c r="C32" s="86" t="s">
        <v>65</v>
      </c>
      <c r="D32" s="68">
        <f>SUM(D33:D42)+SUM(D60:D73)</f>
        <v>15.043899999999999</v>
      </c>
      <c r="E32" s="68">
        <f>SUM(E33:E42)+SUM(E60:E73)</f>
        <v>0</v>
      </c>
      <c r="F32" s="68">
        <f t="shared" ref="F32:L32" si="14">SUM(F33:F42)+SUM(F60:F73)</f>
        <v>0</v>
      </c>
      <c r="G32" s="68">
        <f t="shared" si="14"/>
        <v>0</v>
      </c>
      <c r="H32" s="68">
        <f t="shared" si="14"/>
        <v>0</v>
      </c>
      <c r="I32" s="68">
        <f t="shared" si="14"/>
        <v>3.82</v>
      </c>
      <c r="J32" s="68">
        <f t="shared" si="14"/>
        <v>0</v>
      </c>
      <c r="K32" s="68">
        <f t="shared" si="14"/>
        <v>0</v>
      </c>
      <c r="L32" s="68">
        <f t="shared" si="14"/>
        <v>0</v>
      </c>
      <c r="M32" s="68">
        <f t="shared" ref="M32:Z32" si="15">SUM(M33:M42)+SUM(M60:M73)</f>
        <v>0</v>
      </c>
      <c r="N32" s="68">
        <f t="shared" si="15"/>
        <v>5.4399999999999997E-2</v>
      </c>
      <c r="O32" s="68">
        <f t="shared" si="15"/>
        <v>0</v>
      </c>
      <c r="P32" s="68">
        <f t="shared" si="15"/>
        <v>0</v>
      </c>
      <c r="Q32" s="68">
        <f t="shared" si="15"/>
        <v>0</v>
      </c>
      <c r="R32" s="68">
        <f t="shared" si="15"/>
        <v>0</v>
      </c>
      <c r="S32" s="68">
        <f t="shared" si="15"/>
        <v>11.169499999999999</v>
      </c>
      <c r="T32" s="68">
        <f t="shared" si="15"/>
        <v>0</v>
      </c>
      <c r="U32" s="68">
        <f t="shared" si="15"/>
        <v>0</v>
      </c>
      <c r="V32" s="68">
        <f t="shared" si="15"/>
        <v>0</v>
      </c>
      <c r="W32" s="68">
        <f t="shared" si="15"/>
        <v>0</v>
      </c>
      <c r="X32" s="68">
        <f t="shared" si="15"/>
        <v>0</v>
      </c>
      <c r="Y32" s="68">
        <f t="shared" si="15"/>
        <v>0</v>
      </c>
      <c r="Z32" s="68">
        <f t="shared" si="15"/>
        <v>0</v>
      </c>
    </row>
    <row r="33" spans="1:26" s="141" customFormat="1" ht="17.100000000000001" customHeight="1">
      <c r="A33" s="91" t="s">
        <v>67</v>
      </c>
      <c r="B33" s="97" t="s">
        <v>68</v>
      </c>
      <c r="C33" s="93" t="s">
        <v>69</v>
      </c>
      <c r="D33" s="176">
        <f>SUM(E33:Z33)</f>
        <v>11.169499999999999</v>
      </c>
      <c r="E33" s="55">
        <v>0</v>
      </c>
      <c r="F33" s="55">
        <v>0</v>
      </c>
      <c r="G33" s="55">
        <v>0</v>
      </c>
      <c r="H33" s="55">
        <v>0</v>
      </c>
      <c r="I33" s="55">
        <v>0</v>
      </c>
      <c r="J33" s="55">
        <v>0</v>
      </c>
      <c r="K33" s="55">
        <v>0</v>
      </c>
      <c r="L33" s="55">
        <v>0</v>
      </c>
      <c r="M33" s="55">
        <v>0</v>
      </c>
      <c r="N33" s="55">
        <v>0</v>
      </c>
      <c r="O33" s="55">
        <v>0</v>
      </c>
      <c r="P33" s="55">
        <v>0</v>
      </c>
      <c r="Q33" s="55">
        <v>0</v>
      </c>
      <c r="R33" s="55">
        <v>0</v>
      </c>
      <c r="S33" s="55">
        <v>11.169499999999999</v>
      </c>
      <c r="T33" s="55">
        <v>0</v>
      </c>
      <c r="U33" s="55">
        <v>0</v>
      </c>
      <c r="V33" s="55">
        <v>0</v>
      </c>
      <c r="W33" s="55">
        <v>0</v>
      </c>
      <c r="X33" s="55">
        <v>0</v>
      </c>
      <c r="Y33" s="55">
        <v>0</v>
      </c>
      <c r="Z33" s="55">
        <v>0</v>
      </c>
    </row>
    <row r="34" spans="1:26" s="141" customFormat="1" ht="17.100000000000001" customHeight="1">
      <c r="A34" s="91" t="s">
        <v>70</v>
      </c>
      <c r="B34" s="97" t="s">
        <v>71</v>
      </c>
      <c r="C34" s="93" t="s">
        <v>72</v>
      </c>
      <c r="D34" s="176">
        <f t="shared" ref="D34:D41" si="16">SUM(E34:Z34)</f>
        <v>0</v>
      </c>
      <c r="E34" s="55">
        <v>0</v>
      </c>
      <c r="F34" s="55">
        <v>0</v>
      </c>
      <c r="G34" s="55">
        <v>0</v>
      </c>
      <c r="H34" s="55">
        <v>0</v>
      </c>
      <c r="I34" s="55">
        <v>0</v>
      </c>
      <c r="J34" s="55">
        <v>0</v>
      </c>
      <c r="K34" s="55">
        <v>0</v>
      </c>
      <c r="L34" s="55">
        <v>0</v>
      </c>
      <c r="M34" s="55">
        <v>0</v>
      </c>
      <c r="N34" s="55">
        <v>0</v>
      </c>
      <c r="O34" s="55">
        <v>0</v>
      </c>
      <c r="P34" s="55">
        <v>0</v>
      </c>
      <c r="Q34" s="55">
        <v>0</v>
      </c>
      <c r="R34" s="55">
        <v>0</v>
      </c>
      <c r="S34" s="55">
        <v>0</v>
      </c>
      <c r="T34" s="55">
        <v>0</v>
      </c>
      <c r="U34" s="55">
        <v>0</v>
      </c>
      <c r="V34" s="55">
        <v>0</v>
      </c>
      <c r="W34" s="55">
        <v>0</v>
      </c>
      <c r="X34" s="55">
        <v>0</v>
      </c>
      <c r="Y34" s="55">
        <v>0</v>
      </c>
      <c r="Z34" s="55">
        <v>0</v>
      </c>
    </row>
    <row r="35" spans="1:26" ht="17.100000000000001" customHeight="1">
      <c r="A35" s="91" t="s">
        <v>73</v>
      </c>
      <c r="B35" s="97" t="s">
        <v>74</v>
      </c>
      <c r="C35" s="93" t="s">
        <v>75</v>
      </c>
      <c r="D35" s="176">
        <f t="shared" si="16"/>
        <v>0</v>
      </c>
      <c r="E35" s="55">
        <v>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row>
    <row r="36" spans="1:26" ht="17.100000000000001" hidden="1" customHeight="1">
      <c r="A36" s="91" t="s">
        <v>76</v>
      </c>
      <c r="B36" s="190" t="s">
        <v>77</v>
      </c>
      <c r="C36" s="93" t="s">
        <v>78</v>
      </c>
      <c r="D36" s="176">
        <f t="shared" si="16"/>
        <v>0</v>
      </c>
      <c r="E36" s="55">
        <v>0</v>
      </c>
      <c r="F36" s="55">
        <v>0</v>
      </c>
      <c r="G36" s="55">
        <v>0</v>
      </c>
      <c r="H36" s="55">
        <v>0</v>
      </c>
      <c r="I36" s="55">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row>
    <row r="37" spans="1:26" ht="17.100000000000001" customHeight="1">
      <c r="A37" s="91" t="s">
        <v>76</v>
      </c>
      <c r="B37" s="97" t="s">
        <v>79</v>
      </c>
      <c r="C37" s="93" t="s">
        <v>80</v>
      </c>
      <c r="D37" s="176">
        <f t="shared" si="16"/>
        <v>0</v>
      </c>
      <c r="E37" s="55">
        <v>0</v>
      </c>
      <c r="F37" s="55">
        <v>0</v>
      </c>
      <c r="G37" s="55">
        <v>0</v>
      </c>
      <c r="H37" s="55">
        <v>0</v>
      </c>
      <c r="I37" s="55">
        <v>0</v>
      </c>
      <c r="J37" s="55">
        <v>0</v>
      </c>
      <c r="K37" s="55">
        <v>0</v>
      </c>
      <c r="L37" s="55">
        <v>0</v>
      </c>
      <c r="M37" s="55">
        <v>0</v>
      </c>
      <c r="N37" s="55">
        <v>0</v>
      </c>
      <c r="O37" s="55">
        <v>0</v>
      </c>
      <c r="P37" s="55">
        <v>0</v>
      </c>
      <c r="Q37" s="55">
        <v>0</v>
      </c>
      <c r="R37" s="55">
        <v>0</v>
      </c>
      <c r="S37" s="55">
        <v>0</v>
      </c>
      <c r="T37" s="55">
        <v>0</v>
      </c>
      <c r="U37" s="55">
        <v>0</v>
      </c>
      <c r="V37" s="55">
        <v>0</v>
      </c>
      <c r="W37" s="55">
        <v>0</v>
      </c>
      <c r="X37" s="55">
        <v>0</v>
      </c>
      <c r="Y37" s="55">
        <v>0</v>
      </c>
      <c r="Z37" s="55">
        <v>0</v>
      </c>
    </row>
    <row r="38" spans="1:26" ht="17.100000000000001" customHeight="1">
      <c r="A38" s="91" t="s">
        <v>81</v>
      </c>
      <c r="B38" s="97" t="s">
        <v>82</v>
      </c>
      <c r="C38" s="93" t="s">
        <v>83</v>
      </c>
      <c r="D38" s="176">
        <f t="shared" si="16"/>
        <v>0</v>
      </c>
      <c r="E38" s="55">
        <v>0</v>
      </c>
      <c r="F38" s="55">
        <v>0</v>
      </c>
      <c r="G38" s="55">
        <v>0</v>
      </c>
      <c r="H38" s="55">
        <v>0</v>
      </c>
      <c r="I38" s="55">
        <v>0</v>
      </c>
      <c r="J38" s="55">
        <v>0</v>
      </c>
      <c r="K38" s="55">
        <v>0</v>
      </c>
      <c r="L38" s="55">
        <v>0</v>
      </c>
      <c r="M38" s="55">
        <v>0</v>
      </c>
      <c r="N38" s="55">
        <v>0</v>
      </c>
      <c r="O38" s="55">
        <v>0</v>
      </c>
      <c r="P38" s="55">
        <v>0</v>
      </c>
      <c r="Q38" s="55">
        <v>0</v>
      </c>
      <c r="R38" s="55">
        <v>0</v>
      </c>
      <c r="S38" s="55">
        <v>0</v>
      </c>
      <c r="T38" s="55">
        <v>0</v>
      </c>
      <c r="U38" s="55">
        <v>0</v>
      </c>
      <c r="V38" s="55">
        <v>0</v>
      </c>
      <c r="W38" s="55">
        <v>0</v>
      </c>
      <c r="X38" s="55">
        <v>0</v>
      </c>
      <c r="Y38" s="55">
        <v>0</v>
      </c>
      <c r="Z38" s="55">
        <v>0</v>
      </c>
    </row>
    <row r="39" spans="1:26" ht="17.100000000000001" customHeight="1">
      <c r="A39" s="91" t="s">
        <v>84</v>
      </c>
      <c r="B39" s="99" t="s">
        <v>85</v>
      </c>
      <c r="C39" s="93" t="s">
        <v>86</v>
      </c>
      <c r="D39" s="176">
        <f t="shared" si="16"/>
        <v>0</v>
      </c>
      <c r="E39" s="55">
        <v>0</v>
      </c>
      <c r="F39" s="55">
        <v>0</v>
      </c>
      <c r="G39" s="55">
        <v>0</v>
      </c>
      <c r="H39" s="55">
        <v>0</v>
      </c>
      <c r="I39" s="55">
        <v>0</v>
      </c>
      <c r="J39" s="55">
        <v>0</v>
      </c>
      <c r="K39" s="55">
        <v>0</v>
      </c>
      <c r="L39" s="55">
        <v>0</v>
      </c>
      <c r="M39" s="55">
        <v>0</v>
      </c>
      <c r="N39" s="55">
        <v>0</v>
      </c>
      <c r="O39" s="55">
        <v>0</v>
      </c>
      <c r="P39" s="55">
        <v>0</v>
      </c>
      <c r="Q39" s="55">
        <v>0</v>
      </c>
      <c r="R39" s="55">
        <v>0</v>
      </c>
      <c r="S39" s="55">
        <v>0</v>
      </c>
      <c r="T39" s="55">
        <v>0</v>
      </c>
      <c r="U39" s="55">
        <v>0</v>
      </c>
      <c r="V39" s="55">
        <v>0</v>
      </c>
      <c r="W39" s="55">
        <v>0</v>
      </c>
      <c r="X39" s="55">
        <v>0</v>
      </c>
      <c r="Y39" s="55">
        <v>0</v>
      </c>
      <c r="Z39" s="55">
        <v>0</v>
      </c>
    </row>
    <row r="40" spans="1:26" ht="17.100000000000001" customHeight="1">
      <c r="A40" s="91" t="s">
        <v>87</v>
      </c>
      <c r="B40" s="97" t="s">
        <v>88</v>
      </c>
      <c r="C40" s="93" t="s">
        <v>89</v>
      </c>
      <c r="D40" s="176">
        <f t="shared" si="16"/>
        <v>0</v>
      </c>
      <c r="E40" s="55">
        <v>0</v>
      </c>
      <c r="F40" s="55">
        <v>0</v>
      </c>
      <c r="G40" s="55">
        <v>0</v>
      </c>
      <c r="H40" s="55">
        <v>0</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row>
    <row r="41" spans="1:26" ht="17.100000000000001" customHeight="1">
      <c r="A41" s="91" t="s">
        <v>90</v>
      </c>
      <c r="B41" s="100" t="s">
        <v>91</v>
      </c>
      <c r="C41" s="93" t="s">
        <v>92</v>
      </c>
      <c r="D41" s="176">
        <f t="shared" si="16"/>
        <v>3.82</v>
      </c>
      <c r="E41" s="33">
        <v>0</v>
      </c>
      <c r="F41" s="33">
        <v>0</v>
      </c>
      <c r="G41" s="33">
        <v>0</v>
      </c>
      <c r="H41" s="33">
        <v>0</v>
      </c>
      <c r="I41" s="33">
        <v>3.82</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row>
    <row r="42" spans="1:26" ht="30">
      <c r="A42" s="91" t="s">
        <v>93</v>
      </c>
      <c r="B42" s="99" t="s">
        <v>94</v>
      </c>
      <c r="C42" s="93" t="s">
        <v>95</v>
      </c>
      <c r="D42" s="176">
        <f>SUM(E42:Z42)</f>
        <v>5.4399999999999997E-2</v>
      </c>
      <c r="E42" s="55">
        <f t="shared" ref="E42" si="17">SUM(E44:E59)</f>
        <v>0</v>
      </c>
      <c r="F42" s="55">
        <f t="shared" ref="F42:L42" si="18">SUM(F44:F59)</f>
        <v>0</v>
      </c>
      <c r="G42" s="55">
        <f t="shared" si="18"/>
        <v>0</v>
      </c>
      <c r="H42" s="55">
        <f t="shared" si="18"/>
        <v>0</v>
      </c>
      <c r="I42" s="55">
        <f t="shared" si="18"/>
        <v>0</v>
      </c>
      <c r="J42" s="55">
        <f t="shared" si="18"/>
        <v>0</v>
      </c>
      <c r="K42" s="55">
        <f t="shared" si="18"/>
        <v>0</v>
      </c>
      <c r="L42" s="55">
        <f t="shared" si="18"/>
        <v>0</v>
      </c>
      <c r="M42" s="55">
        <f t="shared" ref="M42:Z42" si="19">SUM(M44:M59)</f>
        <v>0</v>
      </c>
      <c r="N42" s="55">
        <f t="shared" si="19"/>
        <v>5.4399999999999997E-2</v>
      </c>
      <c r="O42" s="55">
        <f t="shared" si="19"/>
        <v>0</v>
      </c>
      <c r="P42" s="55">
        <f t="shared" si="19"/>
        <v>0</v>
      </c>
      <c r="Q42" s="55">
        <f t="shared" si="19"/>
        <v>0</v>
      </c>
      <c r="R42" s="55">
        <f t="shared" si="19"/>
        <v>0</v>
      </c>
      <c r="S42" s="55">
        <f t="shared" si="19"/>
        <v>0</v>
      </c>
      <c r="T42" s="55">
        <f t="shared" si="19"/>
        <v>0</v>
      </c>
      <c r="U42" s="55">
        <f t="shared" si="19"/>
        <v>0</v>
      </c>
      <c r="V42" s="55">
        <f t="shared" si="19"/>
        <v>0</v>
      </c>
      <c r="W42" s="55">
        <f t="shared" si="19"/>
        <v>0</v>
      </c>
      <c r="X42" s="55">
        <f t="shared" si="19"/>
        <v>0</v>
      </c>
      <c r="Y42" s="55">
        <f t="shared" si="19"/>
        <v>0</v>
      </c>
      <c r="Z42" s="55">
        <f t="shared" si="19"/>
        <v>0</v>
      </c>
    </row>
    <row r="43" spans="1:26" s="141" customFormat="1" ht="18" customHeight="1">
      <c r="A43" s="88"/>
      <c r="B43" s="89" t="s">
        <v>66</v>
      </c>
      <c r="C43" s="90"/>
      <c r="D43" s="172"/>
      <c r="E43" s="70"/>
      <c r="F43" s="70"/>
      <c r="G43" s="70"/>
      <c r="H43" s="70"/>
      <c r="I43" s="70"/>
      <c r="J43" s="70"/>
      <c r="K43" s="70"/>
      <c r="L43" s="70"/>
      <c r="M43" s="70"/>
      <c r="N43" s="70"/>
      <c r="O43" s="70"/>
      <c r="P43" s="70"/>
      <c r="Q43" s="70"/>
      <c r="R43" s="70"/>
      <c r="S43" s="70"/>
      <c r="T43" s="70"/>
      <c r="U43" s="70"/>
      <c r="V43" s="70"/>
      <c r="W43" s="70"/>
      <c r="X43" s="70"/>
      <c r="Y43" s="70"/>
      <c r="Z43" s="70"/>
    </row>
    <row r="44" spans="1:26" ht="18" customHeight="1">
      <c r="A44" s="173" t="s">
        <v>283</v>
      </c>
      <c r="B44" s="99" t="s">
        <v>97</v>
      </c>
      <c r="C44" s="93" t="s">
        <v>98</v>
      </c>
      <c r="D44" s="176">
        <f>SUM(E44:Z44)</f>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row>
    <row r="45" spans="1:26" ht="18" customHeight="1">
      <c r="A45" s="173" t="s">
        <v>283</v>
      </c>
      <c r="B45" s="99" t="s">
        <v>99</v>
      </c>
      <c r="C45" s="93" t="s">
        <v>100</v>
      </c>
      <c r="D45" s="176">
        <f t="shared" ref="D45:D73" si="20">SUM(E45:Z45)</f>
        <v>0</v>
      </c>
      <c r="E45" s="33">
        <v>0</v>
      </c>
      <c r="F45" s="33">
        <v>0</v>
      </c>
      <c r="G45" s="33">
        <v>0</v>
      </c>
      <c r="H45" s="33">
        <v>0</v>
      </c>
      <c r="I45" s="33">
        <v>0</v>
      </c>
      <c r="J45" s="33">
        <v>0</v>
      </c>
      <c r="K45" s="33">
        <v>0</v>
      </c>
      <c r="L45" s="33">
        <v>0</v>
      </c>
      <c r="M45" s="33">
        <v>0</v>
      </c>
      <c r="N45" s="33">
        <v>0</v>
      </c>
      <c r="O45" s="33">
        <v>0</v>
      </c>
      <c r="P45" s="33">
        <v>0</v>
      </c>
      <c r="Q45" s="33">
        <v>0</v>
      </c>
      <c r="R45" s="33">
        <v>0</v>
      </c>
      <c r="S45" s="33">
        <v>0</v>
      </c>
      <c r="T45" s="33">
        <v>0</v>
      </c>
      <c r="U45" s="33">
        <v>0</v>
      </c>
      <c r="V45" s="33">
        <v>0</v>
      </c>
      <c r="W45" s="33">
        <v>0</v>
      </c>
      <c r="X45" s="33">
        <v>0</v>
      </c>
      <c r="Y45" s="33">
        <v>0</v>
      </c>
      <c r="Z45" s="33">
        <v>0</v>
      </c>
    </row>
    <row r="46" spans="1:26" ht="18" customHeight="1">
      <c r="A46" s="173" t="s">
        <v>283</v>
      </c>
      <c r="B46" s="99" t="s">
        <v>101</v>
      </c>
      <c r="C46" s="93" t="s">
        <v>102</v>
      </c>
      <c r="D46" s="176">
        <f t="shared" si="20"/>
        <v>0</v>
      </c>
      <c r="E46" s="33">
        <v>0</v>
      </c>
      <c r="F46" s="33">
        <v>0</v>
      </c>
      <c r="G46" s="33">
        <v>0</v>
      </c>
      <c r="H46" s="33">
        <v>0</v>
      </c>
      <c r="I46" s="33">
        <v>0</v>
      </c>
      <c r="J46" s="33">
        <v>0</v>
      </c>
      <c r="K46" s="33">
        <v>0</v>
      </c>
      <c r="L46" s="33">
        <v>0</v>
      </c>
      <c r="M46" s="33">
        <v>0</v>
      </c>
      <c r="N46" s="33">
        <v>0</v>
      </c>
      <c r="O46" s="33">
        <v>0</v>
      </c>
      <c r="P46" s="33">
        <v>0</v>
      </c>
      <c r="Q46" s="33">
        <v>0</v>
      </c>
      <c r="R46" s="33">
        <v>0</v>
      </c>
      <c r="S46" s="33">
        <v>0</v>
      </c>
      <c r="T46" s="33">
        <v>0</v>
      </c>
      <c r="U46" s="33">
        <v>0</v>
      </c>
      <c r="V46" s="33">
        <v>0</v>
      </c>
      <c r="W46" s="33">
        <v>0</v>
      </c>
      <c r="X46" s="33">
        <v>0</v>
      </c>
      <c r="Y46" s="33">
        <v>0</v>
      </c>
      <c r="Z46" s="33">
        <v>0</v>
      </c>
    </row>
    <row r="47" spans="1:26" ht="18" customHeight="1">
      <c r="A47" s="173" t="s">
        <v>283</v>
      </c>
      <c r="B47" s="99" t="s">
        <v>103</v>
      </c>
      <c r="C47" s="93" t="s">
        <v>104</v>
      </c>
      <c r="D47" s="176">
        <f t="shared" si="20"/>
        <v>0</v>
      </c>
      <c r="E47" s="33">
        <v>0</v>
      </c>
      <c r="F47" s="33">
        <v>0</v>
      </c>
      <c r="G47" s="33">
        <v>0</v>
      </c>
      <c r="H47" s="33">
        <v>0</v>
      </c>
      <c r="I47" s="33">
        <v>0</v>
      </c>
      <c r="J47" s="33">
        <v>0</v>
      </c>
      <c r="K47" s="33">
        <v>0</v>
      </c>
      <c r="L47" s="33">
        <v>0</v>
      </c>
      <c r="M47" s="33">
        <v>0</v>
      </c>
      <c r="N47" s="33">
        <v>0</v>
      </c>
      <c r="O47" s="33">
        <v>0</v>
      </c>
      <c r="P47" s="33">
        <v>0</v>
      </c>
      <c r="Q47" s="33">
        <v>0</v>
      </c>
      <c r="R47" s="33">
        <v>0</v>
      </c>
      <c r="S47" s="33">
        <v>0</v>
      </c>
      <c r="T47" s="33">
        <v>0</v>
      </c>
      <c r="U47" s="33">
        <v>0</v>
      </c>
      <c r="V47" s="33">
        <v>0</v>
      </c>
      <c r="W47" s="33">
        <v>0</v>
      </c>
      <c r="X47" s="33">
        <v>0</v>
      </c>
      <c r="Y47" s="33">
        <v>0</v>
      </c>
      <c r="Z47" s="33">
        <v>0</v>
      </c>
    </row>
    <row r="48" spans="1:26" ht="18" customHeight="1">
      <c r="A48" s="173" t="s">
        <v>283</v>
      </c>
      <c r="B48" s="99" t="s">
        <v>105</v>
      </c>
      <c r="C48" s="93" t="s">
        <v>106</v>
      </c>
      <c r="D48" s="176">
        <f t="shared" si="20"/>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row>
    <row r="49" spans="1:26" ht="18" customHeight="1">
      <c r="A49" s="173" t="s">
        <v>283</v>
      </c>
      <c r="B49" s="99" t="s">
        <v>107</v>
      </c>
      <c r="C49" s="93" t="s">
        <v>108</v>
      </c>
      <c r="D49" s="176">
        <f t="shared" si="20"/>
        <v>0</v>
      </c>
      <c r="E49" s="33">
        <v>0</v>
      </c>
      <c r="F49" s="33">
        <v>0</v>
      </c>
      <c r="G49" s="33">
        <v>0</v>
      </c>
      <c r="H49" s="33">
        <v>0</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row>
    <row r="50" spans="1:26" ht="18" customHeight="1">
      <c r="A50" s="173" t="s">
        <v>283</v>
      </c>
      <c r="B50" s="99" t="s">
        <v>109</v>
      </c>
      <c r="C50" s="93" t="s">
        <v>110</v>
      </c>
      <c r="D50" s="176">
        <f t="shared" si="20"/>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row>
    <row r="51" spans="1:26" ht="18" customHeight="1">
      <c r="A51" s="173" t="s">
        <v>283</v>
      </c>
      <c r="B51" s="99" t="s">
        <v>111</v>
      </c>
      <c r="C51" s="93" t="s">
        <v>112</v>
      </c>
      <c r="D51" s="176">
        <f t="shared" si="20"/>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row>
    <row r="52" spans="1:26" ht="18" customHeight="1">
      <c r="A52" s="173" t="s">
        <v>283</v>
      </c>
      <c r="B52" s="99" t="s">
        <v>113</v>
      </c>
      <c r="C52" s="93" t="s">
        <v>114</v>
      </c>
      <c r="D52" s="176">
        <f t="shared" si="20"/>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Z52" s="33">
        <v>0</v>
      </c>
    </row>
    <row r="53" spans="1:26" ht="18" customHeight="1">
      <c r="A53" s="173" t="s">
        <v>283</v>
      </c>
      <c r="B53" s="97" t="s">
        <v>115</v>
      </c>
      <c r="C53" s="93" t="s">
        <v>116</v>
      </c>
      <c r="D53" s="176">
        <f t="shared" si="20"/>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row>
    <row r="54" spans="1:26" ht="18" customHeight="1">
      <c r="A54" s="173" t="s">
        <v>283</v>
      </c>
      <c r="B54" s="102" t="s">
        <v>117</v>
      </c>
      <c r="C54" s="93" t="s">
        <v>118</v>
      </c>
      <c r="D54" s="176">
        <f t="shared" si="20"/>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row>
    <row r="55" spans="1:26" ht="18" customHeight="1">
      <c r="A55" s="173" t="s">
        <v>283</v>
      </c>
      <c r="B55" s="100" t="s">
        <v>119</v>
      </c>
      <c r="C55" s="93" t="s">
        <v>120</v>
      </c>
      <c r="D55" s="176">
        <f t="shared" si="20"/>
        <v>5.4399999999999997E-2</v>
      </c>
      <c r="E55" s="33">
        <v>0</v>
      </c>
      <c r="F55" s="33">
        <v>0</v>
      </c>
      <c r="G55" s="33">
        <v>0</v>
      </c>
      <c r="H55" s="33">
        <v>0</v>
      </c>
      <c r="I55" s="33">
        <v>0</v>
      </c>
      <c r="J55" s="33">
        <v>0</v>
      </c>
      <c r="K55" s="33">
        <v>0</v>
      </c>
      <c r="L55" s="33">
        <v>0</v>
      </c>
      <c r="M55" s="33">
        <v>0</v>
      </c>
      <c r="N55" s="33">
        <v>5.4399999999999997E-2</v>
      </c>
      <c r="O55" s="33">
        <v>0</v>
      </c>
      <c r="P55" s="33">
        <v>0</v>
      </c>
      <c r="Q55" s="33">
        <v>0</v>
      </c>
      <c r="R55" s="33">
        <v>0</v>
      </c>
      <c r="S55" s="33">
        <v>0</v>
      </c>
      <c r="T55" s="33">
        <v>0</v>
      </c>
      <c r="U55" s="33">
        <v>0</v>
      </c>
      <c r="V55" s="33">
        <v>0</v>
      </c>
      <c r="W55" s="33">
        <v>0</v>
      </c>
      <c r="X55" s="33">
        <v>0</v>
      </c>
      <c r="Y55" s="33">
        <v>0</v>
      </c>
      <c r="Z55" s="33">
        <v>0</v>
      </c>
    </row>
    <row r="56" spans="1:26" ht="30">
      <c r="A56" s="173" t="s">
        <v>283</v>
      </c>
      <c r="B56" s="100" t="s">
        <v>121</v>
      </c>
      <c r="C56" s="93" t="s">
        <v>122</v>
      </c>
      <c r="D56" s="176">
        <f t="shared" si="20"/>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row>
    <row r="57" spans="1:26" ht="17.100000000000001" customHeight="1">
      <c r="A57" s="173" t="s">
        <v>283</v>
      </c>
      <c r="B57" s="99" t="s">
        <v>123</v>
      </c>
      <c r="C57" s="93" t="s">
        <v>124</v>
      </c>
      <c r="D57" s="176">
        <f t="shared" si="20"/>
        <v>0</v>
      </c>
      <c r="E57" s="33">
        <v>0</v>
      </c>
      <c r="F57" s="33">
        <v>0</v>
      </c>
      <c r="G57" s="33">
        <v>0</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row>
    <row r="58" spans="1:26" ht="17.100000000000001" customHeight="1">
      <c r="A58" s="173" t="s">
        <v>283</v>
      </c>
      <c r="B58" s="99" t="s">
        <v>125</v>
      </c>
      <c r="C58" s="93" t="s">
        <v>126</v>
      </c>
      <c r="D58" s="176">
        <f t="shared" si="20"/>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row>
    <row r="59" spans="1:26" ht="17.100000000000001" customHeight="1">
      <c r="A59" s="173" t="s">
        <v>283</v>
      </c>
      <c r="B59" s="99" t="s">
        <v>127</v>
      </c>
      <c r="C59" s="93" t="s">
        <v>128</v>
      </c>
      <c r="D59" s="176">
        <f t="shared" si="20"/>
        <v>0</v>
      </c>
      <c r="E59" s="33">
        <v>0</v>
      </c>
      <c r="F59" s="33">
        <v>0</v>
      </c>
      <c r="G59" s="33">
        <v>0</v>
      </c>
      <c r="H59" s="33">
        <v>0</v>
      </c>
      <c r="I59" s="33">
        <v>0</v>
      </c>
      <c r="J59" s="33">
        <v>0</v>
      </c>
      <c r="K59" s="33">
        <v>0</v>
      </c>
      <c r="L59" s="33">
        <v>0</v>
      </c>
      <c r="M59" s="33">
        <v>0</v>
      </c>
      <c r="N59" s="33">
        <v>0</v>
      </c>
      <c r="O59" s="33">
        <v>0</v>
      </c>
      <c r="P59" s="33">
        <v>0</v>
      </c>
      <c r="Q59" s="33">
        <v>0</v>
      </c>
      <c r="R59" s="33">
        <v>0</v>
      </c>
      <c r="S59" s="33">
        <v>0</v>
      </c>
      <c r="T59" s="33">
        <v>0</v>
      </c>
      <c r="U59" s="33">
        <v>0</v>
      </c>
      <c r="V59" s="33">
        <v>0</v>
      </c>
      <c r="W59" s="33">
        <v>0</v>
      </c>
      <c r="X59" s="33">
        <v>0</v>
      </c>
      <c r="Y59" s="33">
        <v>0</v>
      </c>
      <c r="Z59" s="33">
        <v>0</v>
      </c>
    </row>
    <row r="60" spans="1:26" ht="18" customHeight="1">
      <c r="A60" s="91" t="s">
        <v>129</v>
      </c>
      <c r="B60" s="97" t="s">
        <v>130</v>
      </c>
      <c r="C60" s="93" t="s">
        <v>131</v>
      </c>
      <c r="D60" s="176">
        <f t="shared" si="20"/>
        <v>0</v>
      </c>
      <c r="E60" s="33">
        <v>0</v>
      </c>
      <c r="F60" s="33">
        <v>0</v>
      </c>
      <c r="G60" s="33">
        <v>0</v>
      </c>
      <c r="H60" s="33">
        <v>0</v>
      </c>
      <c r="I60" s="33">
        <v>0</v>
      </c>
      <c r="J60" s="33">
        <v>0</v>
      </c>
      <c r="K60" s="33">
        <v>0</v>
      </c>
      <c r="L60" s="33">
        <v>0</v>
      </c>
      <c r="M60" s="33">
        <v>0</v>
      </c>
      <c r="N60" s="33">
        <v>0</v>
      </c>
      <c r="O60" s="33">
        <v>0</v>
      </c>
      <c r="P60" s="33">
        <v>0</v>
      </c>
      <c r="Q60" s="33">
        <v>0</v>
      </c>
      <c r="R60" s="33">
        <v>0</v>
      </c>
      <c r="S60" s="33">
        <v>0</v>
      </c>
      <c r="T60" s="33">
        <v>0</v>
      </c>
      <c r="U60" s="33">
        <v>0</v>
      </c>
      <c r="V60" s="33">
        <v>0</v>
      </c>
      <c r="W60" s="33">
        <v>0</v>
      </c>
      <c r="X60" s="33">
        <v>0</v>
      </c>
      <c r="Y60" s="33">
        <v>0</v>
      </c>
      <c r="Z60" s="33">
        <v>0</v>
      </c>
    </row>
    <row r="61" spans="1:26" ht="18" customHeight="1">
      <c r="A61" s="91" t="s">
        <v>132</v>
      </c>
      <c r="B61" s="100" t="s">
        <v>133</v>
      </c>
      <c r="C61" s="93" t="s">
        <v>134</v>
      </c>
      <c r="D61" s="176">
        <f t="shared" si="20"/>
        <v>0</v>
      </c>
      <c r="E61" s="33">
        <v>0</v>
      </c>
      <c r="F61" s="33">
        <v>0</v>
      </c>
      <c r="G61" s="33">
        <v>0</v>
      </c>
      <c r="H61" s="33">
        <v>0</v>
      </c>
      <c r="I61" s="33">
        <v>0</v>
      </c>
      <c r="J61" s="33">
        <v>0</v>
      </c>
      <c r="K61" s="33">
        <v>0</v>
      </c>
      <c r="L61" s="33">
        <v>0</v>
      </c>
      <c r="M61" s="33">
        <v>0</v>
      </c>
      <c r="N61" s="33">
        <v>0</v>
      </c>
      <c r="O61" s="33">
        <v>0</v>
      </c>
      <c r="P61" s="33">
        <v>0</v>
      </c>
      <c r="Q61" s="33">
        <v>0</v>
      </c>
      <c r="R61" s="33">
        <v>0</v>
      </c>
      <c r="S61" s="33">
        <v>0</v>
      </c>
      <c r="T61" s="33">
        <v>0</v>
      </c>
      <c r="U61" s="33">
        <v>0</v>
      </c>
      <c r="V61" s="33">
        <v>0</v>
      </c>
      <c r="W61" s="33">
        <v>0</v>
      </c>
      <c r="X61" s="33">
        <v>0</v>
      </c>
      <c r="Y61" s="33">
        <v>0</v>
      </c>
      <c r="Z61" s="33">
        <v>0</v>
      </c>
    </row>
    <row r="62" spans="1:26" ht="18" customHeight="1">
      <c r="A62" s="91" t="s">
        <v>135</v>
      </c>
      <c r="B62" s="100" t="s">
        <v>136</v>
      </c>
      <c r="C62" s="93" t="s">
        <v>137</v>
      </c>
      <c r="D62" s="176">
        <f t="shared" si="20"/>
        <v>0</v>
      </c>
      <c r="E62" s="33">
        <v>0</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row>
    <row r="63" spans="1:26" ht="18" customHeight="1">
      <c r="A63" s="91" t="s">
        <v>138</v>
      </c>
      <c r="B63" s="102" t="s">
        <v>139</v>
      </c>
      <c r="C63" s="93" t="s">
        <v>140</v>
      </c>
      <c r="D63" s="176">
        <f t="shared" si="20"/>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row>
    <row r="64" spans="1:26" ht="18" customHeight="1">
      <c r="A64" s="91" t="s">
        <v>141</v>
      </c>
      <c r="B64" s="100" t="s">
        <v>142</v>
      </c>
      <c r="C64" s="93" t="s">
        <v>143</v>
      </c>
      <c r="D64" s="176">
        <f t="shared" si="20"/>
        <v>0</v>
      </c>
      <c r="E64" s="33">
        <v>0</v>
      </c>
      <c r="F64" s="33">
        <v>0</v>
      </c>
      <c r="G64" s="33">
        <v>0</v>
      </c>
      <c r="H64" s="33">
        <v>0</v>
      </c>
      <c r="I64" s="33">
        <v>0</v>
      </c>
      <c r="J64" s="33">
        <v>0</v>
      </c>
      <c r="K64" s="33">
        <v>0</v>
      </c>
      <c r="L64" s="33">
        <v>0</v>
      </c>
      <c r="M64" s="33">
        <v>0</v>
      </c>
      <c r="N64" s="33">
        <v>0</v>
      </c>
      <c r="O64" s="33">
        <v>0</v>
      </c>
      <c r="P64" s="33">
        <v>0</v>
      </c>
      <c r="Q64" s="33">
        <v>0</v>
      </c>
      <c r="R64" s="33">
        <v>0</v>
      </c>
      <c r="S64" s="33">
        <v>0</v>
      </c>
      <c r="T64" s="33">
        <v>0</v>
      </c>
      <c r="U64" s="33">
        <v>0</v>
      </c>
      <c r="V64" s="33">
        <v>0</v>
      </c>
      <c r="W64" s="33">
        <v>0</v>
      </c>
      <c r="X64" s="33">
        <v>0</v>
      </c>
      <c r="Y64" s="33">
        <v>0</v>
      </c>
      <c r="Z64" s="33">
        <v>0</v>
      </c>
    </row>
    <row r="65" spans="1:26" ht="18" customHeight="1">
      <c r="A65" s="91" t="s">
        <v>144</v>
      </c>
      <c r="B65" s="100" t="s">
        <v>145</v>
      </c>
      <c r="C65" s="93" t="s">
        <v>146</v>
      </c>
      <c r="D65" s="176">
        <f t="shared" si="20"/>
        <v>0</v>
      </c>
      <c r="E65" s="33">
        <v>0</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row>
    <row r="66" spans="1:26" ht="18" customHeight="1">
      <c r="A66" s="91" t="s">
        <v>147</v>
      </c>
      <c r="B66" s="100" t="s">
        <v>148</v>
      </c>
      <c r="C66" s="93" t="s">
        <v>149</v>
      </c>
      <c r="D66" s="176">
        <f t="shared" si="20"/>
        <v>0</v>
      </c>
      <c r="E66" s="54">
        <v>0</v>
      </c>
      <c r="F66" s="54">
        <v>0</v>
      </c>
      <c r="G66" s="54">
        <v>0</v>
      </c>
      <c r="H66" s="54">
        <v>0</v>
      </c>
      <c r="I66" s="54">
        <v>0</v>
      </c>
      <c r="J66" s="54">
        <v>0</v>
      </c>
      <c r="K66" s="54">
        <v>0</v>
      </c>
      <c r="L66" s="54">
        <v>0</v>
      </c>
      <c r="M66" s="54">
        <v>0</v>
      </c>
      <c r="N66" s="54">
        <v>0</v>
      </c>
      <c r="O66" s="54">
        <v>0</v>
      </c>
      <c r="P66" s="54">
        <v>0</v>
      </c>
      <c r="Q66" s="54">
        <v>0</v>
      </c>
      <c r="R66" s="54">
        <v>0</v>
      </c>
      <c r="S66" s="54">
        <v>0</v>
      </c>
      <c r="T66" s="54">
        <v>0</v>
      </c>
      <c r="U66" s="54">
        <v>0</v>
      </c>
      <c r="V66" s="54">
        <v>0</v>
      </c>
      <c r="W66" s="54">
        <v>0</v>
      </c>
      <c r="X66" s="54">
        <v>0</v>
      </c>
      <c r="Y66" s="54">
        <v>0</v>
      </c>
      <c r="Z66" s="54">
        <v>0</v>
      </c>
    </row>
    <row r="67" spans="1:26" ht="18" customHeight="1">
      <c r="A67" s="91" t="s">
        <v>150</v>
      </c>
      <c r="B67" s="100" t="s">
        <v>151</v>
      </c>
      <c r="C67" s="93" t="s">
        <v>172</v>
      </c>
      <c r="D67" s="176">
        <f t="shared" si="20"/>
        <v>0</v>
      </c>
      <c r="E67" s="33">
        <v>0</v>
      </c>
      <c r="F67" s="33">
        <v>0</v>
      </c>
      <c r="G67" s="33">
        <v>0</v>
      </c>
      <c r="H67" s="33">
        <v>0</v>
      </c>
      <c r="I67" s="33">
        <v>0</v>
      </c>
      <c r="J67" s="33">
        <v>0</v>
      </c>
      <c r="K67" s="33">
        <v>0</v>
      </c>
      <c r="L67" s="33">
        <v>0</v>
      </c>
      <c r="M67" s="33">
        <v>0</v>
      </c>
      <c r="N67" s="33">
        <v>0</v>
      </c>
      <c r="O67" s="33">
        <v>0</v>
      </c>
      <c r="P67" s="33">
        <v>0</v>
      </c>
      <c r="Q67" s="33">
        <v>0</v>
      </c>
      <c r="R67" s="33">
        <v>0</v>
      </c>
      <c r="S67" s="33">
        <v>0</v>
      </c>
      <c r="T67" s="33">
        <v>0</v>
      </c>
      <c r="U67" s="33">
        <v>0</v>
      </c>
      <c r="V67" s="33">
        <v>0</v>
      </c>
      <c r="W67" s="33">
        <v>0</v>
      </c>
      <c r="X67" s="33">
        <v>0</v>
      </c>
      <c r="Y67" s="33">
        <v>0</v>
      </c>
      <c r="Z67" s="33">
        <v>0</v>
      </c>
    </row>
    <row r="68" spans="1:26" ht="18" customHeight="1">
      <c r="A68" s="91" t="s">
        <v>152</v>
      </c>
      <c r="B68" s="100" t="s">
        <v>153</v>
      </c>
      <c r="C68" s="93" t="s">
        <v>154</v>
      </c>
      <c r="D68" s="176">
        <f t="shared" si="20"/>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row>
    <row r="69" spans="1:26" ht="18" customHeight="1">
      <c r="A69" s="91" t="s">
        <v>155</v>
      </c>
      <c r="B69" s="100" t="s">
        <v>156</v>
      </c>
      <c r="C69" s="93" t="s">
        <v>157</v>
      </c>
      <c r="D69" s="176">
        <f t="shared" si="20"/>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1:26" ht="18" customHeight="1">
      <c r="A70" s="91" t="s">
        <v>158</v>
      </c>
      <c r="B70" s="100" t="s">
        <v>159</v>
      </c>
      <c r="C70" s="93" t="s">
        <v>160</v>
      </c>
      <c r="D70" s="176">
        <f t="shared" si="20"/>
        <v>0</v>
      </c>
      <c r="E70" s="33">
        <v>0</v>
      </c>
      <c r="F70" s="33">
        <v>0</v>
      </c>
      <c r="G70" s="33">
        <v>0</v>
      </c>
      <c r="H70" s="33">
        <v>0</v>
      </c>
      <c r="I70" s="33">
        <v>0</v>
      </c>
      <c r="J70" s="33">
        <v>0</v>
      </c>
      <c r="K70" s="33">
        <v>0</v>
      </c>
      <c r="L70" s="33">
        <v>0</v>
      </c>
      <c r="M70" s="33">
        <v>0</v>
      </c>
      <c r="N70" s="33">
        <v>0</v>
      </c>
      <c r="O70" s="33">
        <v>0</v>
      </c>
      <c r="P70" s="33">
        <v>0</v>
      </c>
      <c r="Q70" s="33">
        <v>0</v>
      </c>
      <c r="R70" s="33">
        <v>0</v>
      </c>
      <c r="S70" s="33">
        <v>0</v>
      </c>
      <c r="T70" s="33">
        <v>0</v>
      </c>
      <c r="U70" s="33">
        <v>0</v>
      </c>
      <c r="V70" s="33">
        <v>0</v>
      </c>
      <c r="W70" s="33">
        <v>0</v>
      </c>
      <c r="X70" s="33">
        <v>0</v>
      </c>
      <c r="Y70" s="33">
        <v>0</v>
      </c>
      <c r="Z70" s="33">
        <v>0</v>
      </c>
    </row>
    <row r="71" spans="1:26" ht="18" customHeight="1">
      <c r="A71" s="91" t="s">
        <v>161</v>
      </c>
      <c r="B71" s="100" t="s">
        <v>162</v>
      </c>
      <c r="C71" s="93" t="s">
        <v>163</v>
      </c>
      <c r="D71" s="176">
        <f t="shared" si="20"/>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row>
    <row r="72" spans="1:26" ht="17.100000000000001" customHeight="1">
      <c r="A72" s="91" t="s">
        <v>285</v>
      </c>
      <c r="B72" s="100" t="s">
        <v>165</v>
      </c>
      <c r="C72" s="93" t="s">
        <v>166</v>
      </c>
      <c r="D72" s="176">
        <f t="shared" si="20"/>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row>
    <row r="73" spans="1:26" ht="17.100000000000001" customHeight="1">
      <c r="A73" s="91" t="s">
        <v>286</v>
      </c>
      <c r="B73" s="100" t="s">
        <v>168</v>
      </c>
      <c r="C73" s="93" t="s">
        <v>169</v>
      </c>
      <c r="D73" s="176">
        <f t="shared" si="20"/>
        <v>0</v>
      </c>
      <c r="E73" s="33">
        <v>0</v>
      </c>
      <c r="F73" s="33">
        <v>0</v>
      </c>
      <c r="G73" s="33">
        <v>0</v>
      </c>
      <c r="H73" s="33">
        <v>0</v>
      </c>
      <c r="I73" s="33">
        <v>0</v>
      </c>
      <c r="J73" s="33">
        <v>0</v>
      </c>
      <c r="K73" s="33">
        <v>0</v>
      </c>
      <c r="L73" s="33">
        <v>0</v>
      </c>
      <c r="M73" s="33">
        <v>0</v>
      </c>
      <c r="N73" s="33">
        <v>0</v>
      </c>
      <c r="O73" s="33">
        <v>0</v>
      </c>
      <c r="P73" s="33">
        <v>0</v>
      </c>
      <c r="Q73" s="33">
        <v>0</v>
      </c>
      <c r="R73" s="33">
        <v>0</v>
      </c>
      <c r="S73" s="33">
        <v>0</v>
      </c>
      <c r="T73" s="33">
        <v>0</v>
      </c>
      <c r="U73" s="33">
        <v>0</v>
      </c>
      <c r="V73" s="33">
        <v>0</v>
      </c>
      <c r="W73" s="33">
        <v>0</v>
      </c>
      <c r="X73" s="33">
        <v>0</v>
      </c>
      <c r="Y73" s="33">
        <v>0</v>
      </c>
      <c r="Z73" s="33">
        <v>0</v>
      </c>
    </row>
  </sheetData>
  <mergeCells count="9">
    <mergeCell ref="A1:B1"/>
    <mergeCell ref="A5:A6"/>
    <mergeCell ref="B5:B6"/>
    <mergeCell ref="C5:C6"/>
    <mergeCell ref="D5:D6"/>
    <mergeCell ref="A2:Z2"/>
    <mergeCell ref="E5:Z5"/>
    <mergeCell ref="J4:Z4"/>
    <mergeCell ref="A3:X3"/>
  </mergeCells>
  <pageMargins left="1.0645833333333334" right="0.44114583333333335" top="0.32885416666666667" bottom="0.75" header="0.3" footer="0.3"/>
  <pageSetup paperSize="8" scale="70" orientation="landscape" r:id="rId1"/>
  <ignoredErrors>
    <ignoredError sqref="J7:Z7 C7 E7:I7 A8:I10 A7:B7" numberStoredAsText="1"/>
    <ignoredError sqref="D32"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74"/>
  <sheetViews>
    <sheetView showZeros="0" view="pageLayout" topLeftCell="C1" workbookViewId="0">
      <selection activeCell="E5" sqref="A5:XFD7"/>
    </sheetView>
  </sheetViews>
  <sheetFormatPr defaultColWidth="7.7109375" defaultRowHeight="12.75"/>
  <cols>
    <col min="1" max="1" width="6.42578125" style="538" bestFit="1" customWidth="1"/>
    <col min="2" max="2" width="40.85546875" style="49" customWidth="1"/>
    <col min="3" max="3" width="6.7109375" style="49" customWidth="1"/>
    <col min="4" max="8" width="8" style="49" customWidth="1"/>
    <col min="9" max="9" width="7.7109375" style="49"/>
    <col min="10" max="10" width="10.7109375" style="49" customWidth="1"/>
    <col min="11" max="11" width="9.5703125" style="49" customWidth="1"/>
    <col min="12" max="12" width="9.85546875" style="49" customWidth="1"/>
    <col min="13" max="13" width="8.42578125" style="49" customWidth="1"/>
    <col min="14" max="14" width="8.140625" style="49" customWidth="1"/>
    <col min="15" max="15" width="7.28515625" style="49" customWidth="1"/>
    <col min="16" max="17" width="7.7109375" style="49"/>
    <col min="18" max="18" width="9" style="49" customWidth="1"/>
    <col min="19" max="19" width="9.5703125" style="49" customWidth="1"/>
    <col min="20" max="20" width="8.140625" style="49" customWidth="1"/>
    <col min="21" max="21" width="8" style="49" customWidth="1"/>
    <col min="22" max="23" width="7.5703125" style="49" customWidth="1"/>
    <col min="24" max="24" width="7.140625" style="49" customWidth="1"/>
    <col min="25" max="25" width="8.140625" style="49" customWidth="1"/>
    <col min="26" max="26" width="8.85546875" style="49" customWidth="1"/>
    <col min="27" max="27" width="7.140625" style="49" customWidth="1"/>
    <col min="28" max="28" width="8.42578125" style="49" bestFit="1" customWidth="1"/>
    <col min="29" max="29" width="9.7109375" style="49" customWidth="1"/>
    <col min="30" max="108" width="7.7109375" style="49"/>
    <col min="109" max="109" width="6.42578125" style="49" bestFit="1" customWidth="1"/>
    <col min="110" max="110" width="35.28515625" style="49" customWidth="1"/>
    <col min="111" max="115" width="7.7109375" style="49"/>
    <col min="116" max="117" width="7.28515625" style="49" customWidth="1"/>
    <col min="118" max="127" width="7.140625" style="49" customWidth="1"/>
    <col min="128" max="364" width="7.7109375" style="49"/>
    <col min="365" max="365" width="6.42578125" style="49" bestFit="1" customWidth="1"/>
    <col min="366" max="366" width="35.28515625" style="49" customWidth="1"/>
    <col min="367" max="371" width="7.7109375" style="49"/>
    <col min="372" max="373" width="7.28515625" style="49" customWidth="1"/>
    <col min="374" max="383" width="7.140625" style="49" customWidth="1"/>
    <col min="384" max="620" width="7.7109375" style="49"/>
    <col min="621" max="621" width="6.42578125" style="49" bestFit="1" customWidth="1"/>
    <col min="622" max="622" width="35.28515625" style="49" customWidth="1"/>
    <col min="623" max="627" width="7.7109375" style="49"/>
    <col min="628" max="629" width="7.28515625" style="49" customWidth="1"/>
    <col min="630" max="639" width="7.140625" style="49" customWidth="1"/>
    <col min="640" max="876" width="7.7109375" style="49"/>
    <col min="877" max="877" width="6.42578125" style="49" bestFit="1" customWidth="1"/>
    <col min="878" max="878" width="35.28515625" style="49" customWidth="1"/>
    <col min="879" max="883" width="7.7109375" style="49"/>
    <col min="884" max="885" width="7.28515625" style="49" customWidth="1"/>
    <col min="886" max="895" width="7.140625" style="49" customWidth="1"/>
    <col min="896" max="1132" width="7.7109375" style="49"/>
    <col min="1133" max="1133" width="6.42578125" style="49" bestFit="1" customWidth="1"/>
    <col min="1134" max="1134" width="35.28515625" style="49" customWidth="1"/>
    <col min="1135" max="1139" width="7.7109375" style="49"/>
    <col min="1140" max="1141" width="7.28515625" style="49" customWidth="1"/>
    <col min="1142" max="1151" width="7.140625" style="49" customWidth="1"/>
    <col min="1152" max="1388" width="7.7109375" style="49"/>
    <col min="1389" max="1389" width="6.42578125" style="49" bestFit="1" customWidth="1"/>
    <col min="1390" max="1390" width="35.28515625" style="49" customWidth="1"/>
    <col min="1391" max="1395" width="7.7109375" style="49"/>
    <col min="1396" max="1397" width="7.28515625" style="49" customWidth="1"/>
    <col min="1398" max="1407" width="7.140625" style="49" customWidth="1"/>
    <col min="1408" max="1644" width="7.7109375" style="49"/>
    <col min="1645" max="1645" width="6.42578125" style="49" bestFit="1" customWidth="1"/>
    <col min="1646" max="1646" width="35.28515625" style="49" customWidth="1"/>
    <col min="1647" max="1651" width="7.7109375" style="49"/>
    <col min="1652" max="1653" width="7.28515625" style="49" customWidth="1"/>
    <col min="1654" max="1663" width="7.140625" style="49" customWidth="1"/>
    <col min="1664" max="1900" width="7.7109375" style="49"/>
    <col min="1901" max="1901" width="6.42578125" style="49" bestFit="1" customWidth="1"/>
    <col min="1902" max="1902" width="35.28515625" style="49" customWidth="1"/>
    <col min="1903" max="1907" width="7.7109375" style="49"/>
    <col min="1908" max="1909" width="7.28515625" style="49" customWidth="1"/>
    <col min="1910" max="1919" width="7.140625" style="49" customWidth="1"/>
    <col min="1920" max="2156" width="7.7109375" style="49"/>
    <col min="2157" max="2157" width="6.42578125" style="49" bestFit="1" customWidth="1"/>
    <col min="2158" max="2158" width="35.28515625" style="49" customWidth="1"/>
    <col min="2159" max="2163" width="7.7109375" style="49"/>
    <col min="2164" max="2165" width="7.28515625" style="49" customWidth="1"/>
    <col min="2166" max="2175" width="7.140625" style="49" customWidth="1"/>
    <col min="2176" max="2412" width="7.7109375" style="49"/>
    <col min="2413" max="2413" width="6.42578125" style="49" bestFit="1" customWidth="1"/>
    <col min="2414" max="2414" width="35.28515625" style="49" customWidth="1"/>
    <col min="2415" max="2419" width="7.7109375" style="49"/>
    <col min="2420" max="2421" width="7.28515625" style="49" customWidth="1"/>
    <col min="2422" max="2431" width="7.140625" style="49" customWidth="1"/>
    <col min="2432" max="2668" width="7.7109375" style="49"/>
    <col min="2669" max="2669" width="6.42578125" style="49" bestFit="1" customWidth="1"/>
    <col min="2670" max="2670" width="35.28515625" style="49" customWidth="1"/>
    <col min="2671" max="2675" width="7.7109375" style="49"/>
    <col min="2676" max="2677" width="7.28515625" style="49" customWidth="1"/>
    <col min="2678" max="2687" width="7.140625" style="49" customWidth="1"/>
    <col min="2688" max="2924" width="7.7109375" style="49"/>
    <col min="2925" max="2925" width="6.42578125" style="49" bestFit="1" customWidth="1"/>
    <col min="2926" max="2926" width="35.28515625" style="49" customWidth="1"/>
    <col min="2927" max="2931" width="7.7109375" style="49"/>
    <col min="2932" max="2933" width="7.28515625" style="49" customWidth="1"/>
    <col min="2934" max="2943" width="7.140625" style="49" customWidth="1"/>
    <col min="2944" max="3180" width="7.7109375" style="49"/>
    <col min="3181" max="3181" width="6.42578125" style="49" bestFit="1" customWidth="1"/>
    <col min="3182" max="3182" width="35.28515625" style="49" customWidth="1"/>
    <col min="3183" max="3187" width="7.7109375" style="49"/>
    <col min="3188" max="3189" width="7.28515625" style="49" customWidth="1"/>
    <col min="3190" max="3199" width="7.140625" style="49" customWidth="1"/>
    <col min="3200" max="3436" width="7.7109375" style="49"/>
    <col min="3437" max="3437" width="6.42578125" style="49" bestFit="1" customWidth="1"/>
    <col min="3438" max="3438" width="35.28515625" style="49" customWidth="1"/>
    <col min="3439" max="3443" width="7.7109375" style="49"/>
    <col min="3444" max="3445" width="7.28515625" style="49" customWidth="1"/>
    <col min="3446" max="3455" width="7.140625" style="49" customWidth="1"/>
    <col min="3456" max="3692" width="7.7109375" style="49"/>
    <col min="3693" max="3693" width="6.42578125" style="49" bestFit="1" customWidth="1"/>
    <col min="3694" max="3694" width="35.28515625" style="49" customWidth="1"/>
    <col min="3695" max="3699" width="7.7109375" style="49"/>
    <col min="3700" max="3701" width="7.28515625" style="49" customWidth="1"/>
    <col min="3702" max="3711" width="7.140625" style="49" customWidth="1"/>
    <col min="3712" max="3948" width="7.7109375" style="49"/>
    <col min="3949" max="3949" width="6.42578125" style="49" bestFit="1" customWidth="1"/>
    <col min="3950" max="3950" width="35.28515625" style="49" customWidth="1"/>
    <col min="3951" max="3955" width="7.7109375" style="49"/>
    <col min="3956" max="3957" width="7.28515625" style="49" customWidth="1"/>
    <col min="3958" max="3967" width="7.140625" style="49" customWidth="1"/>
    <col min="3968" max="4204" width="7.7109375" style="49"/>
    <col min="4205" max="4205" width="6.42578125" style="49" bestFit="1" customWidth="1"/>
    <col min="4206" max="4206" width="35.28515625" style="49" customWidth="1"/>
    <col min="4207" max="4211" width="7.7109375" style="49"/>
    <col min="4212" max="4213" width="7.28515625" style="49" customWidth="1"/>
    <col min="4214" max="4223" width="7.140625" style="49" customWidth="1"/>
    <col min="4224" max="4460" width="7.7109375" style="49"/>
    <col min="4461" max="4461" width="6.42578125" style="49" bestFit="1" customWidth="1"/>
    <col min="4462" max="4462" width="35.28515625" style="49" customWidth="1"/>
    <col min="4463" max="4467" width="7.7109375" style="49"/>
    <col min="4468" max="4469" width="7.28515625" style="49" customWidth="1"/>
    <col min="4470" max="4479" width="7.140625" style="49" customWidth="1"/>
    <col min="4480" max="4716" width="7.7109375" style="49"/>
    <col min="4717" max="4717" width="6.42578125" style="49" bestFit="1" customWidth="1"/>
    <col min="4718" max="4718" width="35.28515625" style="49" customWidth="1"/>
    <col min="4719" max="4723" width="7.7109375" style="49"/>
    <col min="4724" max="4725" width="7.28515625" style="49" customWidth="1"/>
    <col min="4726" max="4735" width="7.140625" style="49" customWidth="1"/>
    <col min="4736" max="4972" width="7.7109375" style="49"/>
    <col min="4973" max="4973" width="6.42578125" style="49" bestFit="1" customWidth="1"/>
    <col min="4974" max="4974" width="35.28515625" style="49" customWidth="1"/>
    <col min="4975" max="4979" width="7.7109375" style="49"/>
    <col min="4980" max="4981" width="7.28515625" style="49" customWidth="1"/>
    <col min="4982" max="4991" width="7.140625" style="49" customWidth="1"/>
    <col min="4992" max="5228" width="7.7109375" style="49"/>
    <col min="5229" max="5229" width="6.42578125" style="49" bestFit="1" customWidth="1"/>
    <col min="5230" max="5230" width="35.28515625" style="49" customWidth="1"/>
    <col min="5231" max="5235" width="7.7109375" style="49"/>
    <col min="5236" max="5237" width="7.28515625" style="49" customWidth="1"/>
    <col min="5238" max="5247" width="7.140625" style="49" customWidth="1"/>
    <col min="5248" max="5484" width="7.7109375" style="49"/>
    <col min="5485" max="5485" width="6.42578125" style="49" bestFit="1" customWidth="1"/>
    <col min="5486" max="5486" width="35.28515625" style="49" customWidth="1"/>
    <col min="5487" max="5491" width="7.7109375" style="49"/>
    <col min="5492" max="5493" width="7.28515625" style="49" customWidth="1"/>
    <col min="5494" max="5503" width="7.140625" style="49" customWidth="1"/>
    <col min="5504" max="5740" width="7.7109375" style="49"/>
    <col min="5741" max="5741" width="6.42578125" style="49" bestFit="1" customWidth="1"/>
    <col min="5742" max="5742" width="35.28515625" style="49" customWidth="1"/>
    <col min="5743" max="5747" width="7.7109375" style="49"/>
    <col min="5748" max="5749" width="7.28515625" style="49" customWidth="1"/>
    <col min="5750" max="5759" width="7.140625" style="49" customWidth="1"/>
    <col min="5760" max="5996" width="7.7109375" style="49"/>
    <col min="5997" max="5997" width="6.42578125" style="49" bestFit="1" customWidth="1"/>
    <col min="5998" max="5998" width="35.28515625" style="49" customWidth="1"/>
    <col min="5999" max="6003" width="7.7109375" style="49"/>
    <col min="6004" max="6005" width="7.28515625" style="49" customWidth="1"/>
    <col min="6006" max="6015" width="7.140625" style="49" customWidth="1"/>
    <col min="6016" max="6252" width="7.7109375" style="49"/>
    <col min="6253" max="6253" width="6.42578125" style="49" bestFit="1" customWidth="1"/>
    <col min="6254" max="6254" width="35.28515625" style="49" customWidth="1"/>
    <col min="6255" max="6259" width="7.7109375" style="49"/>
    <col min="6260" max="6261" width="7.28515625" style="49" customWidth="1"/>
    <col min="6262" max="6271" width="7.140625" style="49" customWidth="1"/>
    <col min="6272" max="6508" width="7.7109375" style="49"/>
    <col min="6509" max="6509" width="6.42578125" style="49" bestFit="1" customWidth="1"/>
    <col min="6510" max="6510" width="35.28515625" style="49" customWidth="1"/>
    <col min="6511" max="6515" width="7.7109375" style="49"/>
    <col min="6516" max="6517" width="7.28515625" style="49" customWidth="1"/>
    <col min="6518" max="6527" width="7.140625" style="49" customWidth="1"/>
    <col min="6528" max="6764" width="7.7109375" style="49"/>
    <col min="6765" max="6765" width="6.42578125" style="49" bestFit="1" customWidth="1"/>
    <col min="6766" max="6766" width="35.28515625" style="49" customWidth="1"/>
    <col min="6767" max="6771" width="7.7109375" style="49"/>
    <col min="6772" max="6773" width="7.28515625" style="49" customWidth="1"/>
    <col min="6774" max="6783" width="7.140625" style="49" customWidth="1"/>
    <col min="6784" max="7020" width="7.7109375" style="49"/>
    <col min="7021" max="7021" width="6.42578125" style="49" bestFit="1" customWidth="1"/>
    <col min="7022" max="7022" width="35.28515625" style="49" customWidth="1"/>
    <col min="7023" max="7027" width="7.7109375" style="49"/>
    <col min="7028" max="7029" width="7.28515625" style="49" customWidth="1"/>
    <col min="7030" max="7039" width="7.140625" style="49" customWidth="1"/>
    <col min="7040" max="7276" width="7.7109375" style="49"/>
    <col min="7277" max="7277" width="6.42578125" style="49" bestFit="1" customWidth="1"/>
    <col min="7278" max="7278" width="35.28515625" style="49" customWidth="1"/>
    <col min="7279" max="7283" width="7.7109375" style="49"/>
    <col min="7284" max="7285" width="7.28515625" style="49" customWidth="1"/>
    <col min="7286" max="7295" width="7.140625" style="49" customWidth="1"/>
    <col min="7296" max="7532" width="7.7109375" style="49"/>
    <col min="7533" max="7533" width="6.42578125" style="49" bestFit="1" customWidth="1"/>
    <col min="7534" max="7534" width="35.28515625" style="49" customWidth="1"/>
    <col min="7535" max="7539" width="7.7109375" style="49"/>
    <col min="7540" max="7541" width="7.28515625" style="49" customWidth="1"/>
    <col min="7542" max="7551" width="7.140625" style="49" customWidth="1"/>
    <col min="7552" max="7788" width="7.7109375" style="49"/>
    <col min="7789" max="7789" width="6.42578125" style="49" bestFit="1" customWidth="1"/>
    <col min="7790" max="7790" width="35.28515625" style="49" customWidth="1"/>
    <col min="7791" max="7795" width="7.7109375" style="49"/>
    <col min="7796" max="7797" width="7.28515625" style="49" customWidth="1"/>
    <col min="7798" max="7807" width="7.140625" style="49" customWidth="1"/>
    <col min="7808" max="8044" width="7.7109375" style="49"/>
    <col min="8045" max="8045" width="6.42578125" style="49" bestFit="1" customWidth="1"/>
    <col min="8046" max="8046" width="35.28515625" style="49" customWidth="1"/>
    <col min="8047" max="8051" width="7.7109375" style="49"/>
    <col min="8052" max="8053" width="7.28515625" style="49" customWidth="1"/>
    <col min="8054" max="8063" width="7.140625" style="49" customWidth="1"/>
    <col min="8064" max="8300" width="7.7109375" style="49"/>
    <col min="8301" max="8301" width="6.42578125" style="49" bestFit="1" customWidth="1"/>
    <col min="8302" max="8302" width="35.28515625" style="49" customWidth="1"/>
    <col min="8303" max="8307" width="7.7109375" style="49"/>
    <col min="8308" max="8309" width="7.28515625" style="49" customWidth="1"/>
    <col min="8310" max="8319" width="7.140625" style="49" customWidth="1"/>
    <col min="8320" max="8556" width="7.7109375" style="49"/>
    <col min="8557" max="8557" width="6.42578125" style="49" bestFit="1" customWidth="1"/>
    <col min="8558" max="8558" width="35.28515625" style="49" customWidth="1"/>
    <col min="8559" max="8563" width="7.7109375" style="49"/>
    <col min="8564" max="8565" width="7.28515625" style="49" customWidth="1"/>
    <col min="8566" max="8575" width="7.140625" style="49" customWidth="1"/>
    <col min="8576" max="8812" width="7.7109375" style="49"/>
    <col min="8813" max="8813" width="6.42578125" style="49" bestFit="1" customWidth="1"/>
    <col min="8814" max="8814" width="35.28515625" style="49" customWidth="1"/>
    <col min="8815" max="8819" width="7.7109375" style="49"/>
    <col min="8820" max="8821" width="7.28515625" style="49" customWidth="1"/>
    <col min="8822" max="8831" width="7.140625" style="49" customWidth="1"/>
    <col min="8832" max="9068" width="7.7109375" style="49"/>
    <col min="9069" max="9069" width="6.42578125" style="49" bestFit="1" customWidth="1"/>
    <col min="9070" max="9070" width="35.28515625" style="49" customWidth="1"/>
    <col min="9071" max="9075" width="7.7109375" style="49"/>
    <col min="9076" max="9077" width="7.28515625" style="49" customWidth="1"/>
    <col min="9078" max="9087" width="7.140625" style="49" customWidth="1"/>
    <col min="9088" max="9324" width="7.7109375" style="49"/>
    <col min="9325" max="9325" width="6.42578125" style="49" bestFit="1" customWidth="1"/>
    <col min="9326" max="9326" width="35.28515625" style="49" customWidth="1"/>
    <col min="9327" max="9331" width="7.7109375" style="49"/>
    <col min="9332" max="9333" width="7.28515625" style="49" customWidth="1"/>
    <col min="9334" max="9343" width="7.140625" style="49" customWidth="1"/>
    <col min="9344" max="9580" width="7.7109375" style="49"/>
    <col min="9581" max="9581" width="6.42578125" style="49" bestFit="1" customWidth="1"/>
    <col min="9582" max="9582" width="35.28515625" style="49" customWidth="1"/>
    <col min="9583" max="9587" width="7.7109375" style="49"/>
    <col min="9588" max="9589" width="7.28515625" style="49" customWidth="1"/>
    <col min="9590" max="9599" width="7.140625" style="49" customWidth="1"/>
    <col min="9600" max="9836" width="7.7109375" style="49"/>
    <col min="9837" max="9837" width="6.42578125" style="49" bestFit="1" customWidth="1"/>
    <col min="9838" max="9838" width="35.28515625" style="49" customWidth="1"/>
    <col min="9839" max="9843" width="7.7109375" style="49"/>
    <col min="9844" max="9845" width="7.28515625" style="49" customWidth="1"/>
    <col min="9846" max="9855" width="7.140625" style="49" customWidth="1"/>
    <col min="9856" max="10092" width="7.7109375" style="49"/>
    <col min="10093" max="10093" width="6.42578125" style="49" bestFit="1" customWidth="1"/>
    <col min="10094" max="10094" width="35.28515625" style="49" customWidth="1"/>
    <col min="10095" max="10099" width="7.7109375" style="49"/>
    <col min="10100" max="10101" width="7.28515625" style="49" customWidth="1"/>
    <col min="10102" max="10111" width="7.140625" style="49" customWidth="1"/>
    <col min="10112" max="10348" width="7.7109375" style="49"/>
    <col min="10349" max="10349" width="6.42578125" style="49" bestFit="1" customWidth="1"/>
    <col min="10350" max="10350" width="35.28515625" style="49" customWidth="1"/>
    <col min="10351" max="10355" width="7.7109375" style="49"/>
    <col min="10356" max="10357" width="7.28515625" style="49" customWidth="1"/>
    <col min="10358" max="10367" width="7.140625" style="49" customWidth="1"/>
    <col min="10368" max="10604" width="7.7109375" style="49"/>
    <col min="10605" max="10605" width="6.42578125" style="49" bestFit="1" customWidth="1"/>
    <col min="10606" max="10606" width="35.28515625" style="49" customWidth="1"/>
    <col min="10607" max="10611" width="7.7109375" style="49"/>
    <col min="10612" max="10613" width="7.28515625" style="49" customWidth="1"/>
    <col min="10614" max="10623" width="7.140625" style="49" customWidth="1"/>
    <col min="10624" max="10860" width="7.7109375" style="49"/>
    <col min="10861" max="10861" width="6.42578125" style="49" bestFit="1" customWidth="1"/>
    <col min="10862" max="10862" width="35.28515625" style="49" customWidth="1"/>
    <col min="10863" max="10867" width="7.7109375" style="49"/>
    <col min="10868" max="10869" width="7.28515625" style="49" customWidth="1"/>
    <col min="10870" max="10879" width="7.140625" style="49" customWidth="1"/>
    <col min="10880" max="11116" width="7.7109375" style="49"/>
    <col min="11117" max="11117" width="6.42578125" style="49" bestFit="1" customWidth="1"/>
    <col min="11118" max="11118" width="35.28515625" style="49" customWidth="1"/>
    <col min="11119" max="11123" width="7.7109375" style="49"/>
    <col min="11124" max="11125" width="7.28515625" style="49" customWidth="1"/>
    <col min="11126" max="11135" width="7.140625" style="49" customWidth="1"/>
    <col min="11136" max="11372" width="7.7109375" style="49"/>
    <col min="11373" max="11373" width="6.42578125" style="49" bestFit="1" customWidth="1"/>
    <col min="11374" max="11374" width="35.28515625" style="49" customWidth="1"/>
    <col min="11375" max="11379" width="7.7109375" style="49"/>
    <col min="11380" max="11381" width="7.28515625" style="49" customWidth="1"/>
    <col min="11382" max="11391" width="7.140625" style="49" customWidth="1"/>
    <col min="11392" max="11628" width="7.7109375" style="49"/>
    <col min="11629" max="11629" width="6.42578125" style="49" bestFit="1" customWidth="1"/>
    <col min="11630" max="11630" width="35.28515625" style="49" customWidth="1"/>
    <col min="11631" max="11635" width="7.7109375" style="49"/>
    <col min="11636" max="11637" width="7.28515625" style="49" customWidth="1"/>
    <col min="11638" max="11647" width="7.140625" style="49" customWidth="1"/>
    <col min="11648" max="11884" width="7.7109375" style="49"/>
    <col min="11885" max="11885" width="6.42578125" style="49" bestFit="1" customWidth="1"/>
    <col min="11886" max="11886" width="35.28515625" style="49" customWidth="1"/>
    <col min="11887" max="11891" width="7.7109375" style="49"/>
    <col min="11892" max="11893" width="7.28515625" style="49" customWidth="1"/>
    <col min="11894" max="11903" width="7.140625" style="49" customWidth="1"/>
    <col min="11904" max="12140" width="7.7109375" style="49"/>
    <col min="12141" max="12141" width="6.42578125" style="49" bestFit="1" customWidth="1"/>
    <col min="12142" max="12142" width="35.28515625" style="49" customWidth="1"/>
    <col min="12143" max="12147" width="7.7109375" style="49"/>
    <col min="12148" max="12149" width="7.28515625" style="49" customWidth="1"/>
    <col min="12150" max="12159" width="7.140625" style="49" customWidth="1"/>
    <col min="12160" max="12396" width="7.7109375" style="49"/>
    <col min="12397" max="12397" width="6.42578125" style="49" bestFit="1" customWidth="1"/>
    <col min="12398" max="12398" width="35.28515625" style="49" customWidth="1"/>
    <col min="12399" max="12403" width="7.7109375" style="49"/>
    <col min="12404" max="12405" width="7.28515625" style="49" customWidth="1"/>
    <col min="12406" max="12415" width="7.140625" style="49" customWidth="1"/>
    <col min="12416" max="12652" width="7.7109375" style="49"/>
    <col min="12653" max="12653" width="6.42578125" style="49" bestFit="1" customWidth="1"/>
    <col min="12654" max="12654" width="35.28515625" style="49" customWidth="1"/>
    <col min="12655" max="12659" width="7.7109375" style="49"/>
    <col min="12660" max="12661" width="7.28515625" style="49" customWidth="1"/>
    <col min="12662" max="12671" width="7.140625" style="49" customWidth="1"/>
    <col min="12672" max="12908" width="7.7109375" style="49"/>
    <col min="12909" max="12909" width="6.42578125" style="49" bestFit="1" customWidth="1"/>
    <col min="12910" max="12910" width="35.28515625" style="49" customWidth="1"/>
    <col min="12911" max="12915" width="7.7109375" style="49"/>
    <col min="12916" max="12917" width="7.28515625" style="49" customWidth="1"/>
    <col min="12918" max="12927" width="7.140625" style="49" customWidth="1"/>
    <col min="12928" max="13164" width="7.7109375" style="49"/>
    <col min="13165" max="13165" width="6.42578125" style="49" bestFit="1" customWidth="1"/>
    <col min="13166" max="13166" width="35.28515625" style="49" customWidth="1"/>
    <col min="13167" max="13171" width="7.7109375" style="49"/>
    <col min="13172" max="13173" width="7.28515625" style="49" customWidth="1"/>
    <col min="13174" max="13183" width="7.140625" style="49" customWidth="1"/>
    <col min="13184" max="13420" width="7.7109375" style="49"/>
    <col min="13421" max="13421" width="6.42578125" style="49" bestFit="1" customWidth="1"/>
    <col min="13422" max="13422" width="35.28515625" style="49" customWidth="1"/>
    <col min="13423" max="13427" width="7.7109375" style="49"/>
    <col min="13428" max="13429" width="7.28515625" style="49" customWidth="1"/>
    <col min="13430" max="13439" width="7.140625" style="49" customWidth="1"/>
    <col min="13440" max="13676" width="7.7109375" style="49"/>
    <col min="13677" max="13677" width="6.42578125" style="49" bestFit="1" customWidth="1"/>
    <col min="13678" max="13678" width="35.28515625" style="49" customWidth="1"/>
    <col min="13679" max="13683" width="7.7109375" style="49"/>
    <col min="13684" max="13685" width="7.28515625" style="49" customWidth="1"/>
    <col min="13686" max="13695" width="7.140625" style="49" customWidth="1"/>
    <col min="13696" max="13932" width="7.7109375" style="49"/>
    <col min="13933" max="13933" width="6.42578125" style="49" bestFit="1" customWidth="1"/>
    <col min="13934" max="13934" width="35.28515625" style="49" customWidth="1"/>
    <col min="13935" max="13939" width="7.7109375" style="49"/>
    <col min="13940" max="13941" width="7.28515625" style="49" customWidth="1"/>
    <col min="13942" max="13951" width="7.140625" style="49" customWidth="1"/>
    <col min="13952" max="14188" width="7.7109375" style="49"/>
    <col min="14189" max="14189" width="6.42578125" style="49" bestFit="1" customWidth="1"/>
    <col min="14190" max="14190" width="35.28515625" style="49" customWidth="1"/>
    <col min="14191" max="14195" width="7.7109375" style="49"/>
    <col min="14196" max="14197" width="7.28515625" style="49" customWidth="1"/>
    <col min="14198" max="14207" width="7.140625" style="49" customWidth="1"/>
    <col min="14208" max="14444" width="7.7109375" style="49"/>
    <col min="14445" max="14445" width="6.42578125" style="49" bestFit="1" customWidth="1"/>
    <col min="14446" max="14446" width="35.28515625" style="49" customWidth="1"/>
    <col min="14447" max="14451" width="7.7109375" style="49"/>
    <col min="14452" max="14453" width="7.28515625" style="49" customWidth="1"/>
    <col min="14454" max="14463" width="7.140625" style="49" customWidth="1"/>
    <col min="14464" max="14700" width="7.7109375" style="49"/>
    <col min="14701" max="14701" width="6.42578125" style="49" bestFit="1" customWidth="1"/>
    <col min="14702" max="14702" width="35.28515625" style="49" customWidth="1"/>
    <col min="14703" max="14707" width="7.7109375" style="49"/>
    <col min="14708" max="14709" width="7.28515625" style="49" customWidth="1"/>
    <col min="14710" max="14719" width="7.140625" style="49" customWidth="1"/>
    <col min="14720" max="14956" width="7.7109375" style="49"/>
    <col min="14957" max="14957" width="6.42578125" style="49" bestFit="1" customWidth="1"/>
    <col min="14958" max="14958" width="35.28515625" style="49" customWidth="1"/>
    <col min="14959" max="14963" width="7.7109375" style="49"/>
    <col min="14964" max="14965" width="7.28515625" style="49" customWidth="1"/>
    <col min="14966" max="14975" width="7.140625" style="49" customWidth="1"/>
    <col min="14976" max="15212" width="7.7109375" style="49"/>
    <col min="15213" max="15213" width="6.42578125" style="49" bestFit="1" customWidth="1"/>
    <col min="15214" max="15214" width="35.28515625" style="49" customWidth="1"/>
    <col min="15215" max="15219" width="7.7109375" style="49"/>
    <col min="15220" max="15221" width="7.28515625" style="49" customWidth="1"/>
    <col min="15222" max="15231" width="7.140625" style="49" customWidth="1"/>
    <col min="15232" max="15468" width="7.7109375" style="49"/>
    <col min="15469" max="15469" width="6.42578125" style="49" bestFit="1" customWidth="1"/>
    <col min="15470" max="15470" width="35.28515625" style="49" customWidth="1"/>
    <col min="15471" max="15475" width="7.7109375" style="49"/>
    <col min="15476" max="15477" width="7.28515625" style="49" customWidth="1"/>
    <col min="15478" max="15487" width="7.140625" style="49" customWidth="1"/>
    <col min="15488" max="15724" width="7.7109375" style="49"/>
    <col min="15725" max="15725" width="6.42578125" style="49" bestFit="1" customWidth="1"/>
    <col min="15726" max="15726" width="35.28515625" style="49" customWidth="1"/>
    <col min="15727" max="15731" width="7.7109375" style="49"/>
    <col min="15732" max="15733" width="7.28515625" style="49" customWidth="1"/>
    <col min="15734" max="15743" width="7.140625" style="49" customWidth="1"/>
    <col min="15744" max="15980" width="7.7109375" style="49"/>
    <col min="15981" max="15981" width="6.42578125" style="49" bestFit="1" customWidth="1"/>
    <col min="15982" max="15982" width="35.28515625" style="49" customWidth="1"/>
    <col min="15983" max="15987" width="7.7109375" style="49"/>
    <col min="15988" max="15989" width="7.28515625" style="49" customWidth="1"/>
    <col min="15990" max="15999" width="7.140625" style="49" customWidth="1"/>
    <col min="16000" max="16384" width="7.7109375" style="49"/>
  </cols>
  <sheetData>
    <row r="1" spans="1:29" ht="21.75" customHeight="1">
      <c r="A1" s="592" t="s">
        <v>182</v>
      </c>
      <c r="B1" s="592"/>
      <c r="C1" s="502"/>
      <c r="D1" s="502"/>
      <c r="E1" s="502"/>
      <c r="F1" s="502"/>
      <c r="G1" s="502"/>
      <c r="H1" s="503"/>
      <c r="I1" s="502"/>
      <c r="J1" s="502"/>
      <c r="K1" s="502"/>
      <c r="L1" s="502"/>
      <c r="M1" s="502"/>
    </row>
    <row r="2" spans="1:29" ht="33.75" customHeight="1">
      <c r="A2" s="593" t="s">
        <v>429</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row>
    <row r="3" spans="1:29" ht="1.5" customHeight="1">
      <c r="A3" s="504"/>
      <c r="B3" s="504"/>
      <c r="C3" s="504"/>
      <c r="D3" s="504"/>
      <c r="E3" s="504"/>
      <c r="F3" s="504"/>
      <c r="G3" s="504"/>
      <c r="H3" s="505"/>
      <c r="I3" s="504"/>
      <c r="J3" s="504"/>
      <c r="K3" s="506"/>
      <c r="L3" s="504"/>
      <c r="M3" s="506"/>
      <c r="N3" s="504"/>
      <c r="R3" s="504"/>
      <c r="T3" s="504"/>
      <c r="U3" s="594"/>
      <c r="V3" s="594"/>
      <c r="W3" s="594"/>
      <c r="X3" s="507"/>
      <c r="Y3" s="507"/>
      <c r="Z3" s="507"/>
      <c r="AA3" s="507"/>
    </row>
    <row r="4" spans="1:29" s="538" customFormat="1" ht="68.25" customHeight="1">
      <c r="A4" s="591" t="s">
        <v>2</v>
      </c>
      <c r="B4" s="595" t="s">
        <v>187</v>
      </c>
      <c r="C4" s="591" t="s">
        <v>3</v>
      </c>
      <c r="D4" s="591" t="s">
        <v>351</v>
      </c>
      <c r="E4" s="591"/>
      <c r="F4" s="591" t="s">
        <v>210</v>
      </c>
      <c r="G4" s="591"/>
      <c r="H4" s="591" t="s">
        <v>212</v>
      </c>
      <c r="I4" s="591"/>
      <c r="J4" s="591" t="s">
        <v>352</v>
      </c>
      <c r="K4" s="591"/>
      <c r="L4" s="591" t="s">
        <v>353</v>
      </c>
      <c r="M4" s="591"/>
      <c r="N4" s="591" t="s">
        <v>218</v>
      </c>
      <c r="O4" s="591"/>
      <c r="P4" s="591" t="s">
        <v>220</v>
      </c>
      <c r="Q4" s="591"/>
      <c r="R4" s="591" t="s">
        <v>355</v>
      </c>
      <c r="S4" s="591"/>
      <c r="T4" s="591" t="s">
        <v>224</v>
      </c>
      <c r="U4" s="591"/>
      <c r="V4" s="591" t="s">
        <v>356</v>
      </c>
      <c r="W4" s="591"/>
      <c r="X4" s="591" t="s">
        <v>226</v>
      </c>
      <c r="Y4" s="591"/>
      <c r="Z4" s="591" t="s">
        <v>230</v>
      </c>
      <c r="AA4" s="591"/>
      <c r="AB4" s="591" t="s">
        <v>232</v>
      </c>
      <c r="AC4" s="591"/>
    </row>
    <row r="5" spans="1:29" ht="33" customHeight="1">
      <c r="A5" s="591"/>
      <c r="B5" s="595"/>
      <c r="C5" s="591"/>
      <c r="D5" s="508" t="s">
        <v>345</v>
      </c>
      <c r="E5" s="508" t="s">
        <v>202</v>
      </c>
      <c r="F5" s="508" t="s">
        <v>345</v>
      </c>
      <c r="G5" s="508" t="s">
        <v>202</v>
      </c>
      <c r="H5" s="508" t="s">
        <v>345</v>
      </c>
      <c r="I5" s="508" t="s">
        <v>202</v>
      </c>
      <c r="J5" s="508" t="s">
        <v>345</v>
      </c>
      <c r="K5" s="508" t="s">
        <v>202</v>
      </c>
      <c r="L5" s="508" t="s">
        <v>345</v>
      </c>
      <c r="M5" s="508" t="s">
        <v>202</v>
      </c>
      <c r="N5" s="508" t="s">
        <v>345</v>
      </c>
      <c r="O5" s="508" t="s">
        <v>202</v>
      </c>
      <c r="P5" s="508" t="s">
        <v>345</v>
      </c>
      <c r="Q5" s="508" t="s">
        <v>202</v>
      </c>
      <c r="R5" s="508" t="s">
        <v>345</v>
      </c>
      <c r="S5" s="508" t="s">
        <v>202</v>
      </c>
      <c r="T5" s="508" t="s">
        <v>345</v>
      </c>
      <c r="U5" s="508" t="s">
        <v>202</v>
      </c>
      <c r="V5" s="508" t="s">
        <v>345</v>
      </c>
      <c r="W5" s="508" t="s">
        <v>202</v>
      </c>
      <c r="X5" s="508" t="s">
        <v>345</v>
      </c>
      <c r="Y5" s="508" t="s">
        <v>202</v>
      </c>
      <c r="Z5" s="508" t="s">
        <v>345</v>
      </c>
      <c r="AA5" s="508" t="s">
        <v>202</v>
      </c>
      <c r="AB5" s="508" t="s">
        <v>345</v>
      </c>
      <c r="AC5" s="508" t="s">
        <v>202</v>
      </c>
    </row>
    <row r="6" spans="1:29" ht="42.75" customHeight="1">
      <c r="A6" s="223"/>
      <c r="B6" s="441" t="s">
        <v>273</v>
      </c>
      <c r="C6" s="223"/>
      <c r="D6" s="223"/>
      <c r="E6" s="223"/>
      <c r="F6" s="223"/>
      <c r="G6" s="223"/>
      <c r="H6" s="223">
        <v>86.545238000000012</v>
      </c>
      <c r="I6" s="223">
        <v>100</v>
      </c>
      <c r="J6" s="509">
        <f>J7+J30+J73</f>
        <v>3993.7216360000002</v>
      </c>
      <c r="K6" s="509">
        <v>100</v>
      </c>
      <c r="L6" s="509">
        <f>L7+L30+L73</f>
        <v>85573.166018333344</v>
      </c>
      <c r="M6" s="509">
        <v>100</v>
      </c>
      <c r="N6" s="509">
        <f>N7+N30+N73</f>
        <v>1.978526</v>
      </c>
      <c r="O6" s="509">
        <v>100</v>
      </c>
      <c r="P6" s="509">
        <f>P7+P30+P73</f>
        <v>0</v>
      </c>
      <c r="Q6" s="509"/>
      <c r="R6" s="509">
        <f>R7+R30+R73</f>
        <v>75</v>
      </c>
      <c r="S6" s="509">
        <v>100</v>
      </c>
      <c r="T6" s="392">
        <v>14.288599999999999</v>
      </c>
      <c r="U6" s="509">
        <v>100</v>
      </c>
      <c r="V6" s="509"/>
      <c r="W6" s="509"/>
      <c r="X6" s="509">
        <f>X7+X30</f>
        <v>22.310044999999999</v>
      </c>
      <c r="Y6" s="509">
        <v>100</v>
      </c>
      <c r="Z6" s="509">
        <v>14079.593653666669</v>
      </c>
      <c r="AA6" s="509">
        <v>100</v>
      </c>
      <c r="AB6" s="509">
        <f>AB7+AB30+AB73</f>
        <v>3110.5641049999995</v>
      </c>
      <c r="AC6" s="509">
        <v>100</v>
      </c>
    </row>
    <row r="7" spans="1:29" ht="16.5" customHeight="1">
      <c r="A7" s="223" t="s">
        <v>9</v>
      </c>
      <c r="B7" s="441" t="s">
        <v>10</v>
      </c>
      <c r="C7" s="487" t="s">
        <v>11</v>
      </c>
      <c r="D7" s="487"/>
      <c r="E7" s="487"/>
      <c r="F7" s="487"/>
      <c r="G7" s="487"/>
      <c r="H7" s="223">
        <v>29.478917333333335</v>
      </c>
      <c r="I7" s="487">
        <v>34.06185945589904</v>
      </c>
      <c r="J7" s="510">
        <f>J9+J15+J19+J23+J27+J28+J29+J13+J14</f>
        <v>3993.7216360000002</v>
      </c>
      <c r="K7" s="509">
        <v>100</v>
      </c>
      <c r="L7" s="510">
        <f>L9+L15+L19+L23+L27+L28+L29+L13+L14</f>
        <v>85573.166018333344</v>
      </c>
      <c r="M7" s="509">
        <f>L7/L6*100</f>
        <v>100</v>
      </c>
      <c r="N7" s="510">
        <f>N9+N15+N19+N23+N27+N28+N29+N13+N14</f>
        <v>0</v>
      </c>
      <c r="O7" s="509">
        <f>N7/N6*100</f>
        <v>0</v>
      </c>
      <c r="P7" s="510">
        <f>P9+P15+P19+P23+P27+P28+P29+P13+P14</f>
        <v>0</v>
      </c>
      <c r="Q7" s="509"/>
      <c r="R7" s="510">
        <f>R9+R15+R19+R23+R27+R28+R29+R13+R14</f>
        <v>0</v>
      </c>
      <c r="S7" s="509"/>
      <c r="T7" s="392"/>
      <c r="U7" s="509"/>
      <c r="V7" s="509"/>
      <c r="W7" s="509"/>
      <c r="X7" s="509"/>
      <c r="Y7" s="509"/>
      <c r="Z7" s="509">
        <v>10545.343908333336</v>
      </c>
      <c r="AA7" s="509">
        <v>74.898069985045851</v>
      </c>
      <c r="AB7" s="510">
        <f>AB9+AB15+AB19+AB23+AB27+AB28+AB29+AB13+AB14</f>
        <v>0</v>
      </c>
      <c r="AC7" s="511"/>
    </row>
    <row r="8" spans="1:29" ht="16.5" customHeight="1">
      <c r="A8" s="223"/>
      <c r="B8" s="441" t="s">
        <v>66</v>
      </c>
      <c r="C8" s="223"/>
      <c r="D8" s="223"/>
      <c r="E8" s="223"/>
      <c r="F8" s="223"/>
      <c r="G8" s="223"/>
      <c r="H8" s="512">
        <v>0</v>
      </c>
      <c r="I8" s="223"/>
      <c r="J8" s="509"/>
      <c r="K8" s="509"/>
      <c r="L8" s="509"/>
      <c r="M8" s="509"/>
      <c r="N8" s="509"/>
      <c r="O8" s="509"/>
      <c r="P8" s="509"/>
      <c r="Q8" s="509"/>
      <c r="R8" s="509"/>
      <c r="S8" s="509"/>
      <c r="T8" s="392">
        <v>0</v>
      </c>
      <c r="U8" s="509">
        <v>0</v>
      </c>
      <c r="V8" s="509"/>
      <c r="W8" s="509"/>
      <c r="X8" s="509"/>
      <c r="Y8" s="509"/>
      <c r="Z8" s="509">
        <v>0</v>
      </c>
      <c r="AA8" s="509">
        <v>0</v>
      </c>
      <c r="AB8" s="509"/>
      <c r="AC8" s="509"/>
    </row>
    <row r="9" spans="1:29" ht="16.5" customHeight="1">
      <c r="A9" s="512" t="s">
        <v>12</v>
      </c>
      <c r="B9" s="378" t="s">
        <v>13</v>
      </c>
      <c r="C9" s="376" t="s">
        <v>14</v>
      </c>
      <c r="D9" s="376"/>
      <c r="E9" s="376"/>
      <c r="F9" s="376"/>
      <c r="G9" s="376"/>
      <c r="H9" s="512">
        <v>4.0946723333333335</v>
      </c>
      <c r="I9" s="376">
        <v>13.890172040691862</v>
      </c>
      <c r="J9" s="513">
        <f>J10+J11+J12</f>
        <v>2579.8604519999999</v>
      </c>
      <c r="K9" s="514">
        <f>J9/J7*100</f>
        <v>64.59790358809073</v>
      </c>
      <c r="L9" s="513"/>
      <c r="M9" s="514"/>
      <c r="N9" s="513"/>
      <c r="O9" s="514"/>
      <c r="P9" s="513"/>
      <c r="Q9" s="514"/>
      <c r="R9" s="513"/>
      <c r="S9" s="514"/>
      <c r="T9" s="391">
        <v>0</v>
      </c>
      <c r="U9" s="514">
        <v>0</v>
      </c>
      <c r="V9" s="514"/>
      <c r="W9" s="514"/>
      <c r="X9" s="514"/>
      <c r="Y9" s="514"/>
      <c r="Z9" s="514">
        <v>4104.832163666666</v>
      </c>
      <c r="AA9" s="514">
        <v>38.925540971905811</v>
      </c>
      <c r="AB9" s="515"/>
      <c r="AC9" s="516"/>
    </row>
    <row r="10" spans="1:29" s="80" customFormat="1" ht="16.5" customHeight="1">
      <c r="A10" s="254"/>
      <c r="B10" s="443" t="s">
        <v>15</v>
      </c>
      <c r="C10" s="380" t="s">
        <v>16</v>
      </c>
      <c r="D10" s="380"/>
      <c r="E10" s="380"/>
      <c r="F10" s="380"/>
      <c r="G10" s="380"/>
      <c r="H10" s="512">
        <v>4.0946723333333335</v>
      </c>
      <c r="I10" s="376">
        <v>100</v>
      </c>
      <c r="J10" s="517">
        <v>2579.8604519999999</v>
      </c>
      <c r="K10" s="518">
        <f>J10/J9*100</f>
        <v>100</v>
      </c>
      <c r="L10" s="517"/>
      <c r="M10" s="518"/>
      <c r="N10" s="517"/>
      <c r="O10" s="518"/>
      <c r="P10" s="517"/>
      <c r="Q10" s="518"/>
      <c r="R10" s="517"/>
      <c r="S10" s="518"/>
      <c r="T10" s="391">
        <v>0</v>
      </c>
      <c r="U10" s="518">
        <v>0</v>
      </c>
      <c r="V10" s="514"/>
      <c r="W10" s="514"/>
      <c r="X10" s="518"/>
      <c r="Y10" s="518"/>
      <c r="Z10" s="514">
        <v>2575.7657796666663</v>
      </c>
      <c r="AA10" s="514">
        <v>62.749600396958691</v>
      </c>
      <c r="AB10" s="519"/>
      <c r="AC10" s="520"/>
    </row>
    <row r="11" spans="1:29" s="525" customFormat="1" ht="42.75" hidden="1" customHeight="1">
      <c r="A11" s="254"/>
      <c r="B11" s="379" t="s">
        <v>17</v>
      </c>
      <c r="C11" s="380" t="s">
        <v>18</v>
      </c>
      <c r="D11" s="380"/>
      <c r="E11" s="380"/>
      <c r="F11" s="380"/>
      <c r="G11" s="380"/>
      <c r="H11" s="512">
        <v>0</v>
      </c>
      <c r="I11" s="376">
        <v>0</v>
      </c>
      <c r="J11" s="521"/>
      <c r="K11" s="522"/>
      <c r="L11" s="521"/>
      <c r="M11" s="522"/>
      <c r="N11" s="521"/>
      <c r="O11" s="522"/>
      <c r="P11" s="521"/>
      <c r="Q11" s="522"/>
      <c r="R11" s="521"/>
      <c r="S11" s="522"/>
      <c r="T11" s="391">
        <v>0</v>
      </c>
      <c r="U11" s="518">
        <v>0</v>
      </c>
      <c r="V11" s="514"/>
      <c r="W11" s="514"/>
      <c r="X11" s="522"/>
      <c r="Y11" s="522"/>
      <c r="Z11" s="514">
        <v>1527.8778670000004</v>
      </c>
      <c r="AA11" s="514">
        <v>10.851718484092073</v>
      </c>
      <c r="AB11" s="523"/>
      <c r="AC11" s="524"/>
    </row>
    <row r="12" spans="1:29" s="525" customFormat="1" ht="42.75" hidden="1" customHeight="1">
      <c r="A12" s="254"/>
      <c r="B12" s="382" t="s">
        <v>19</v>
      </c>
      <c r="C12" s="380" t="s">
        <v>20</v>
      </c>
      <c r="D12" s="380"/>
      <c r="E12" s="380"/>
      <c r="F12" s="380"/>
      <c r="G12" s="380"/>
      <c r="H12" s="512">
        <v>0</v>
      </c>
      <c r="I12" s="376">
        <v>0</v>
      </c>
      <c r="J12" s="521"/>
      <c r="K12" s="522"/>
      <c r="L12" s="521"/>
      <c r="M12" s="522"/>
      <c r="N12" s="521"/>
      <c r="O12" s="522"/>
      <c r="P12" s="521"/>
      <c r="Q12" s="522"/>
      <c r="R12" s="521"/>
      <c r="S12" s="522"/>
      <c r="T12" s="391">
        <v>0</v>
      </c>
      <c r="U12" s="518">
        <v>0</v>
      </c>
      <c r="V12" s="514"/>
      <c r="W12" s="514"/>
      <c r="X12" s="522"/>
      <c r="Y12" s="522"/>
      <c r="Z12" s="514">
        <v>1.188517</v>
      </c>
      <c r="AA12" s="514">
        <v>8.4414154927722751E-3</v>
      </c>
      <c r="AB12" s="523"/>
      <c r="AC12" s="524"/>
    </row>
    <row r="13" spans="1:29" ht="16.5" customHeight="1">
      <c r="A13" s="512" t="s">
        <v>21</v>
      </c>
      <c r="B13" s="381" t="s">
        <v>22</v>
      </c>
      <c r="C13" s="376" t="s">
        <v>23</v>
      </c>
      <c r="D13" s="376"/>
      <c r="E13" s="376"/>
      <c r="F13" s="376"/>
      <c r="G13" s="376"/>
      <c r="H13" s="512">
        <v>19.171582666666666</v>
      </c>
      <c r="I13" s="376">
        <v>65.034894090185475</v>
      </c>
      <c r="J13" s="513"/>
      <c r="K13" s="514"/>
      <c r="L13" s="513"/>
      <c r="M13" s="514"/>
      <c r="N13" s="513"/>
      <c r="O13" s="514"/>
      <c r="P13" s="513"/>
      <c r="Q13" s="514"/>
      <c r="R13" s="513"/>
      <c r="S13" s="514"/>
      <c r="T13" s="391">
        <v>0</v>
      </c>
      <c r="U13" s="514">
        <v>0</v>
      </c>
      <c r="V13" s="514"/>
      <c r="W13" s="514"/>
      <c r="X13" s="514"/>
      <c r="Y13" s="514"/>
      <c r="Z13" s="514">
        <v>4759.4751253333361</v>
      </c>
      <c r="AA13" s="514">
        <v>45.133427289860279</v>
      </c>
      <c r="AB13" s="515"/>
      <c r="AC13" s="516"/>
    </row>
    <row r="14" spans="1:29" ht="16.5" customHeight="1">
      <c r="A14" s="512" t="s">
        <v>24</v>
      </c>
      <c r="B14" s="381" t="s">
        <v>25</v>
      </c>
      <c r="C14" s="376" t="s">
        <v>26</v>
      </c>
      <c r="D14" s="376"/>
      <c r="E14" s="376"/>
      <c r="F14" s="376"/>
      <c r="G14" s="376"/>
      <c r="H14" s="512">
        <v>5.9234506666666666</v>
      </c>
      <c r="I14" s="376">
        <v>20.093854193107408</v>
      </c>
      <c r="J14" s="513">
        <v>1413.8611840000001</v>
      </c>
      <c r="K14" s="518">
        <f>J14/J7*100</f>
        <v>35.40209641190927</v>
      </c>
      <c r="L14" s="513">
        <v>0</v>
      </c>
      <c r="M14" s="514"/>
      <c r="N14" s="513"/>
      <c r="O14" s="514"/>
      <c r="P14" s="513"/>
      <c r="Q14" s="514"/>
      <c r="R14" s="513"/>
      <c r="S14" s="514"/>
      <c r="T14" s="391">
        <v>0</v>
      </c>
      <c r="U14" s="514">
        <v>0</v>
      </c>
      <c r="V14" s="514"/>
      <c r="W14" s="514"/>
      <c r="X14" s="514"/>
      <c r="Y14" s="514"/>
      <c r="Z14" s="514">
        <v>1407.9377333333334</v>
      </c>
      <c r="AA14" s="514">
        <v>13.351273752397272</v>
      </c>
      <c r="AB14" s="515"/>
      <c r="AC14" s="516"/>
    </row>
    <row r="15" spans="1:29" ht="16.5" customHeight="1">
      <c r="A15" s="512" t="s">
        <v>27</v>
      </c>
      <c r="B15" s="378" t="s">
        <v>28</v>
      </c>
      <c r="C15" s="376" t="s">
        <v>29</v>
      </c>
      <c r="D15" s="376"/>
      <c r="E15" s="376"/>
      <c r="F15" s="376"/>
      <c r="G15" s="376"/>
      <c r="H15" s="512">
        <v>0</v>
      </c>
      <c r="I15" s="376">
        <v>0</v>
      </c>
      <c r="J15" s="513">
        <f>SUM(J16:J18)</f>
        <v>0</v>
      </c>
      <c r="K15" s="514"/>
      <c r="L15" s="513">
        <v>16071.568077000002</v>
      </c>
      <c r="M15" s="514">
        <f>L15/L7*100</f>
        <v>18.781083866356891</v>
      </c>
      <c r="N15" s="513"/>
      <c r="O15" s="514"/>
      <c r="P15" s="513">
        <f>SUM(P16:P18)</f>
        <v>0</v>
      </c>
      <c r="Q15" s="514"/>
      <c r="R15" s="513">
        <f>SUM(R16:R18)</f>
        <v>0</v>
      </c>
      <c r="S15" s="514"/>
      <c r="T15" s="391">
        <v>0</v>
      </c>
      <c r="U15" s="514">
        <v>0</v>
      </c>
      <c r="V15" s="514"/>
      <c r="W15" s="514"/>
      <c r="X15" s="514"/>
      <c r="Y15" s="514"/>
      <c r="Z15" s="514">
        <v>0</v>
      </c>
      <c r="AA15" s="514">
        <v>0</v>
      </c>
      <c r="AB15" s="513">
        <f>SUM(AB16:AB18)</f>
        <v>0</v>
      </c>
      <c r="AC15" s="516"/>
    </row>
    <row r="16" spans="1:29" s="80" customFormat="1" ht="42.75" hidden="1" customHeight="1">
      <c r="A16" s="254"/>
      <c r="B16" s="526" t="s">
        <v>430</v>
      </c>
      <c r="C16" s="527" t="s">
        <v>31</v>
      </c>
      <c r="D16" s="527"/>
      <c r="E16" s="527"/>
      <c r="F16" s="527"/>
      <c r="G16" s="527"/>
      <c r="H16" s="512">
        <v>0</v>
      </c>
      <c r="I16" s="376">
        <v>0</v>
      </c>
      <c r="J16" s="517"/>
      <c r="K16" s="518"/>
      <c r="L16" s="513">
        <v>12360.032211</v>
      </c>
      <c r="M16" s="518">
        <f>L16/L15*100</f>
        <v>76.906199518194015</v>
      </c>
      <c r="N16" s="513"/>
      <c r="O16" s="518"/>
      <c r="P16" s="517"/>
      <c r="Q16" s="518"/>
      <c r="R16" s="517"/>
      <c r="S16" s="518"/>
      <c r="T16" s="391">
        <v>0</v>
      </c>
      <c r="U16" s="518">
        <v>0</v>
      </c>
      <c r="V16" s="514"/>
      <c r="W16" s="514"/>
      <c r="X16" s="518"/>
      <c r="Y16" s="518"/>
      <c r="Z16" s="514">
        <v>0</v>
      </c>
      <c r="AA16" s="514">
        <v>0</v>
      </c>
      <c r="AB16" s="519"/>
      <c r="AC16" s="520"/>
    </row>
    <row r="17" spans="1:29" s="80" customFormat="1" ht="42.75" hidden="1" customHeight="1">
      <c r="A17" s="254"/>
      <c r="B17" s="526" t="s">
        <v>32</v>
      </c>
      <c r="C17" s="527" t="s">
        <v>33</v>
      </c>
      <c r="D17" s="527"/>
      <c r="E17" s="527"/>
      <c r="F17" s="527"/>
      <c r="G17" s="527"/>
      <c r="H17" s="512">
        <v>0</v>
      </c>
      <c r="I17" s="376">
        <v>0</v>
      </c>
      <c r="J17" s="517"/>
      <c r="K17" s="518"/>
      <c r="L17" s="513">
        <v>763.23605700000007</v>
      </c>
      <c r="M17" s="518">
        <f>L17/L15*100</f>
        <v>4.7489831318467681</v>
      </c>
      <c r="N17" s="513"/>
      <c r="O17" s="518"/>
      <c r="P17" s="517"/>
      <c r="Q17" s="518"/>
      <c r="R17" s="517"/>
      <c r="S17" s="518"/>
      <c r="T17" s="391">
        <v>0</v>
      </c>
      <c r="U17" s="518">
        <v>0</v>
      </c>
      <c r="V17" s="514"/>
      <c r="W17" s="514"/>
      <c r="X17" s="518"/>
      <c r="Y17" s="518"/>
      <c r="Z17" s="514">
        <v>0</v>
      </c>
      <c r="AA17" s="514">
        <v>0</v>
      </c>
      <c r="AB17" s="519"/>
      <c r="AC17" s="520"/>
    </row>
    <row r="18" spans="1:29" s="80" customFormat="1" ht="18" hidden="1" customHeight="1">
      <c r="A18" s="254"/>
      <c r="B18" s="526" t="s">
        <v>34</v>
      </c>
      <c r="C18" s="527" t="s">
        <v>35</v>
      </c>
      <c r="D18" s="527"/>
      <c r="E18" s="527"/>
      <c r="F18" s="527"/>
      <c r="G18" s="527"/>
      <c r="H18" s="512">
        <v>0</v>
      </c>
      <c r="I18" s="376">
        <v>0</v>
      </c>
      <c r="J18" s="517"/>
      <c r="K18" s="518"/>
      <c r="L18" s="513">
        <v>2948.2998089999996</v>
      </c>
      <c r="M18" s="518">
        <f>L18/L15*100</f>
        <v>18.344817349959193</v>
      </c>
      <c r="N18" s="513"/>
      <c r="O18" s="518"/>
      <c r="P18" s="517"/>
      <c r="Q18" s="518"/>
      <c r="R18" s="517"/>
      <c r="S18" s="518"/>
      <c r="T18" s="391">
        <v>0</v>
      </c>
      <c r="U18" s="518">
        <v>0</v>
      </c>
      <c r="V18" s="514"/>
      <c r="W18" s="514"/>
      <c r="X18" s="518"/>
      <c r="Y18" s="518"/>
      <c r="Z18" s="514">
        <v>0</v>
      </c>
      <c r="AA18" s="514">
        <v>0</v>
      </c>
      <c r="AB18" s="519"/>
      <c r="AC18" s="520"/>
    </row>
    <row r="19" spans="1:29" ht="16.5" customHeight="1">
      <c r="A19" s="512" t="s">
        <v>36</v>
      </c>
      <c r="B19" s="378" t="s">
        <v>37</v>
      </c>
      <c r="C19" s="376" t="s">
        <v>38</v>
      </c>
      <c r="D19" s="376"/>
      <c r="E19" s="376"/>
      <c r="F19" s="376"/>
      <c r="G19" s="376"/>
      <c r="H19" s="512">
        <v>0</v>
      </c>
      <c r="I19" s="376">
        <v>0</v>
      </c>
      <c r="J19" s="513">
        <f>SUM(J20:J22)</f>
        <v>0</v>
      </c>
      <c r="K19" s="514"/>
      <c r="L19" s="513">
        <f>SUM(L20:L22)</f>
        <v>0</v>
      </c>
      <c r="M19" s="514"/>
      <c r="N19" s="513">
        <f>SUM(N20:N22)</f>
        <v>0</v>
      </c>
      <c r="O19" s="514"/>
      <c r="P19" s="513">
        <f>SUM(P20:P22)</f>
        <v>0</v>
      </c>
      <c r="Q19" s="514"/>
      <c r="R19" s="513">
        <f>SUM(R20:R22)</f>
        <v>0</v>
      </c>
      <c r="S19" s="514"/>
      <c r="T19" s="391">
        <v>0</v>
      </c>
      <c r="U19" s="514">
        <v>0</v>
      </c>
      <c r="V19" s="514"/>
      <c r="W19" s="514"/>
      <c r="X19" s="514"/>
      <c r="Y19" s="514"/>
      <c r="Z19" s="514">
        <v>0</v>
      </c>
      <c r="AA19" s="514">
        <v>0</v>
      </c>
      <c r="AB19" s="513">
        <f>SUM(AB20:AB22)</f>
        <v>0</v>
      </c>
      <c r="AC19" s="516"/>
    </row>
    <row r="20" spans="1:29" s="80" customFormat="1" ht="18" hidden="1" customHeight="1">
      <c r="A20" s="254"/>
      <c r="B20" s="526" t="s">
        <v>39</v>
      </c>
      <c r="C20" s="527" t="s">
        <v>40</v>
      </c>
      <c r="D20" s="527"/>
      <c r="E20" s="527"/>
      <c r="F20" s="527"/>
      <c r="G20" s="527"/>
      <c r="H20" s="512">
        <v>0</v>
      </c>
      <c r="I20" s="376">
        <v>0</v>
      </c>
      <c r="J20" s="517"/>
      <c r="K20" s="518"/>
      <c r="L20" s="517"/>
      <c r="M20" s="518"/>
      <c r="N20" s="517"/>
      <c r="O20" s="518"/>
      <c r="P20" s="513">
        <v>0</v>
      </c>
      <c r="Q20" s="518"/>
      <c r="R20" s="517"/>
      <c r="S20" s="518"/>
      <c r="T20" s="391">
        <v>0</v>
      </c>
      <c r="U20" s="518">
        <v>0</v>
      </c>
      <c r="V20" s="514"/>
      <c r="W20" s="514"/>
      <c r="X20" s="518"/>
      <c r="Y20" s="518"/>
      <c r="Z20" s="514">
        <v>0</v>
      </c>
      <c r="AA20" s="514">
        <v>0</v>
      </c>
      <c r="AB20" s="519"/>
      <c r="AC20" s="520"/>
    </row>
    <row r="21" spans="1:29" s="525" customFormat="1" ht="18" hidden="1" customHeight="1">
      <c r="A21" s="254"/>
      <c r="B21" s="526" t="s">
        <v>41</v>
      </c>
      <c r="C21" s="527" t="s">
        <v>42</v>
      </c>
      <c r="D21" s="527"/>
      <c r="E21" s="527"/>
      <c r="F21" s="527"/>
      <c r="G21" s="527"/>
      <c r="H21" s="512">
        <v>0</v>
      </c>
      <c r="I21" s="376">
        <v>0</v>
      </c>
      <c r="J21" s="521"/>
      <c r="K21" s="522"/>
      <c r="L21" s="521"/>
      <c r="M21" s="522"/>
      <c r="N21" s="521"/>
      <c r="O21" s="522"/>
      <c r="P21" s="513">
        <v>0</v>
      </c>
      <c r="Q21" s="522"/>
      <c r="R21" s="521"/>
      <c r="S21" s="522"/>
      <c r="T21" s="391">
        <v>0</v>
      </c>
      <c r="U21" s="522">
        <v>0</v>
      </c>
      <c r="V21" s="514"/>
      <c r="W21" s="514"/>
      <c r="X21" s="522"/>
      <c r="Y21" s="522"/>
      <c r="Z21" s="514">
        <v>0</v>
      </c>
      <c r="AA21" s="514">
        <v>0</v>
      </c>
      <c r="AB21" s="523"/>
      <c r="AC21" s="524"/>
    </row>
    <row r="22" spans="1:29" s="80" customFormat="1" ht="18" hidden="1" customHeight="1">
      <c r="A22" s="254"/>
      <c r="B22" s="526" t="s">
        <v>43</v>
      </c>
      <c r="C22" s="527" t="s">
        <v>44</v>
      </c>
      <c r="D22" s="527"/>
      <c r="E22" s="527"/>
      <c r="F22" s="527"/>
      <c r="G22" s="527"/>
      <c r="H22" s="512">
        <v>0</v>
      </c>
      <c r="I22" s="376">
        <v>0</v>
      </c>
      <c r="J22" s="517"/>
      <c r="K22" s="518"/>
      <c r="L22" s="517"/>
      <c r="M22" s="518"/>
      <c r="N22" s="517"/>
      <c r="O22" s="518"/>
      <c r="P22" s="513">
        <v>0</v>
      </c>
      <c r="Q22" s="518"/>
      <c r="R22" s="517"/>
      <c r="S22" s="518"/>
      <c r="T22" s="391">
        <v>0</v>
      </c>
      <c r="U22" s="518">
        <v>0</v>
      </c>
      <c r="V22" s="514"/>
      <c r="W22" s="514"/>
      <c r="X22" s="518"/>
      <c r="Y22" s="518"/>
      <c r="Z22" s="514">
        <v>0</v>
      </c>
      <c r="AA22" s="514">
        <v>0</v>
      </c>
      <c r="AB22" s="519"/>
      <c r="AC22" s="520"/>
    </row>
    <row r="23" spans="1:29" ht="16.5" customHeight="1">
      <c r="A23" s="512" t="s">
        <v>45</v>
      </c>
      <c r="B23" s="378" t="s">
        <v>46</v>
      </c>
      <c r="C23" s="376" t="s">
        <v>47</v>
      </c>
      <c r="D23" s="376"/>
      <c r="E23" s="376"/>
      <c r="F23" s="376"/>
      <c r="G23" s="376"/>
      <c r="H23" s="512">
        <v>0</v>
      </c>
      <c r="I23" s="376">
        <v>0</v>
      </c>
      <c r="J23" s="513">
        <f>SUM(J24:J26)</f>
        <v>0</v>
      </c>
      <c r="K23" s="514"/>
      <c r="L23" s="513">
        <v>69501.597941333341</v>
      </c>
      <c r="M23" s="514">
        <f>L23/L7*100</f>
        <v>81.218916133643106</v>
      </c>
      <c r="N23" s="513">
        <f>SUM(N24:N26)</f>
        <v>0</v>
      </c>
      <c r="O23" s="514"/>
      <c r="P23" s="513">
        <f>SUM(P24:P26)</f>
        <v>0</v>
      </c>
      <c r="Q23" s="514"/>
      <c r="R23" s="513">
        <f>SUM(R24:R26)</f>
        <v>0</v>
      </c>
      <c r="S23" s="514"/>
      <c r="T23" s="391">
        <v>0</v>
      </c>
      <c r="U23" s="514">
        <v>0</v>
      </c>
      <c r="V23" s="514"/>
      <c r="W23" s="514"/>
      <c r="X23" s="514"/>
      <c r="Y23" s="514"/>
      <c r="Z23" s="514">
        <v>0</v>
      </c>
      <c r="AA23" s="514">
        <v>0</v>
      </c>
      <c r="AB23" s="513">
        <f>SUM(AB24:AB26)</f>
        <v>0</v>
      </c>
      <c r="AC23" s="516"/>
    </row>
    <row r="24" spans="1:29" s="80" customFormat="1" ht="15.75" customHeight="1">
      <c r="A24" s="254"/>
      <c r="B24" s="528" t="s">
        <v>194</v>
      </c>
      <c r="C24" s="527" t="s">
        <v>49</v>
      </c>
      <c r="D24" s="527"/>
      <c r="E24" s="527"/>
      <c r="F24" s="527"/>
      <c r="G24" s="527"/>
      <c r="H24" s="512">
        <v>0</v>
      </c>
      <c r="I24" s="376">
        <v>0</v>
      </c>
      <c r="J24" s="517"/>
      <c r="K24" s="518"/>
      <c r="L24" s="517">
        <v>48115.663059999977</v>
      </c>
      <c r="M24" s="518">
        <f>L24/L23*100</f>
        <v>69.229578146699097</v>
      </c>
      <c r="N24" s="517"/>
      <c r="O24" s="529"/>
      <c r="P24" s="517"/>
      <c r="Q24" s="518"/>
      <c r="R24" s="517"/>
      <c r="S24" s="518"/>
      <c r="T24" s="391">
        <v>0</v>
      </c>
      <c r="U24" s="518">
        <v>0</v>
      </c>
      <c r="V24" s="514"/>
      <c r="W24" s="514"/>
      <c r="X24" s="518"/>
      <c r="Y24" s="518"/>
      <c r="Z24" s="514">
        <v>0</v>
      </c>
      <c r="AA24" s="514">
        <v>0</v>
      </c>
      <c r="AB24" s="519"/>
      <c r="AC24" s="520"/>
    </row>
    <row r="25" spans="1:29" s="80" customFormat="1" ht="18" hidden="1" customHeight="1">
      <c r="A25" s="254"/>
      <c r="B25" s="526" t="s">
        <v>50</v>
      </c>
      <c r="C25" s="527" t="s">
        <v>51</v>
      </c>
      <c r="D25" s="527"/>
      <c r="E25" s="527"/>
      <c r="F25" s="527"/>
      <c r="G25" s="527"/>
      <c r="H25" s="512">
        <v>0</v>
      </c>
      <c r="I25" s="376">
        <v>0</v>
      </c>
      <c r="J25" s="517"/>
      <c r="K25" s="518"/>
      <c r="L25" s="517">
        <v>3094.242608333333</v>
      </c>
      <c r="M25" s="518">
        <f>L25/L23*100</f>
        <v>4.4520452766355083</v>
      </c>
      <c r="N25" s="517"/>
      <c r="O25" s="518"/>
      <c r="P25" s="517"/>
      <c r="Q25" s="518"/>
      <c r="R25" s="517"/>
      <c r="S25" s="518"/>
      <c r="T25" s="391">
        <v>0</v>
      </c>
      <c r="U25" s="518">
        <v>0</v>
      </c>
      <c r="V25" s="514"/>
      <c r="W25" s="514"/>
      <c r="X25" s="518"/>
      <c r="Y25" s="518"/>
      <c r="Z25" s="514">
        <v>0</v>
      </c>
      <c r="AA25" s="514">
        <v>0</v>
      </c>
      <c r="AB25" s="519"/>
      <c r="AC25" s="520"/>
    </row>
    <row r="26" spans="1:29" s="80" customFormat="1" ht="18" hidden="1" customHeight="1">
      <c r="A26" s="254"/>
      <c r="B26" s="526" t="s">
        <v>52</v>
      </c>
      <c r="C26" s="527" t="s">
        <v>53</v>
      </c>
      <c r="D26" s="527"/>
      <c r="E26" s="527"/>
      <c r="F26" s="527"/>
      <c r="G26" s="527"/>
      <c r="H26" s="512">
        <v>0</v>
      </c>
      <c r="I26" s="376">
        <v>0</v>
      </c>
      <c r="J26" s="517"/>
      <c r="K26" s="518"/>
      <c r="L26" s="517">
        <v>18291.692273000015</v>
      </c>
      <c r="M26" s="518">
        <f>L26/L23*100</f>
        <v>26.318376576665369</v>
      </c>
      <c r="N26" s="517"/>
      <c r="O26" s="518"/>
      <c r="P26" s="517"/>
      <c r="Q26" s="518"/>
      <c r="R26" s="517"/>
      <c r="S26" s="518"/>
      <c r="T26" s="391">
        <v>0</v>
      </c>
      <c r="U26" s="518">
        <v>0</v>
      </c>
      <c r="V26" s="514"/>
      <c r="W26" s="514"/>
      <c r="X26" s="518"/>
      <c r="Y26" s="518"/>
      <c r="Z26" s="514">
        <v>0</v>
      </c>
      <c r="AA26" s="514">
        <v>0</v>
      </c>
      <c r="AB26" s="519"/>
      <c r="AC26" s="520"/>
    </row>
    <row r="27" spans="1:29" ht="15" customHeight="1">
      <c r="A27" s="512" t="s">
        <v>54</v>
      </c>
      <c r="B27" s="381" t="s">
        <v>55</v>
      </c>
      <c r="C27" s="376" t="s">
        <v>56</v>
      </c>
      <c r="D27" s="376"/>
      <c r="E27" s="376"/>
      <c r="F27" s="376"/>
      <c r="G27" s="376"/>
      <c r="H27" s="512">
        <v>0.24794166666666664</v>
      </c>
      <c r="I27" s="376">
        <v>0.84108131877118231</v>
      </c>
      <c r="J27" s="513"/>
      <c r="K27" s="514"/>
      <c r="L27" s="513"/>
      <c r="M27" s="514"/>
      <c r="N27" s="513"/>
      <c r="O27" s="514"/>
      <c r="P27" s="513"/>
      <c r="Q27" s="514"/>
      <c r="R27" s="513"/>
      <c r="S27" s="514"/>
      <c r="T27" s="391">
        <v>0</v>
      </c>
      <c r="U27" s="514">
        <v>0</v>
      </c>
      <c r="V27" s="514"/>
      <c r="W27" s="514"/>
      <c r="X27" s="514"/>
      <c r="Y27" s="514"/>
      <c r="Z27" s="514">
        <v>212.54350000000002</v>
      </c>
      <c r="AA27" s="514">
        <v>2.0155198526246263</v>
      </c>
      <c r="AB27" s="515"/>
      <c r="AC27" s="516"/>
    </row>
    <row r="28" spans="1:29" ht="15" customHeight="1">
      <c r="A28" s="512" t="s">
        <v>57</v>
      </c>
      <c r="B28" s="381" t="s">
        <v>58</v>
      </c>
      <c r="C28" s="376" t="s">
        <v>59</v>
      </c>
      <c r="D28" s="376"/>
      <c r="E28" s="376"/>
      <c r="F28" s="376"/>
      <c r="G28" s="376"/>
      <c r="H28" s="512">
        <v>0</v>
      </c>
      <c r="I28" s="376">
        <v>0</v>
      </c>
      <c r="J28" s="513"/>
      <c r="K28" s="514"/>
      <c r="L28" s="513"/>
      <c r="M28" s="514"/>
      <c r="N28" s="513"/>
      <c r="O28" s="514"/>
      <c r="P28" s="513"/>
      <c r="Q28" s="514"/>
      <c r="R28" s="513"/>
      <c r="S28" s="514"/>
      <c r="T28" s="391">
        <v>0</v>
      </c>
      <c r="U28" s="514">
        <v>0</v>
      </c>
      <c r="V28" s="514"/>
      <c r="W28" s="514"/>
      <c r="X28" s="514"/>
      <c r="Y28" s="514"/>
      <c r="Z28" s="514">
        <v>0</v>
      </c>
      <c r="AA28" s="514">
        <v>0</v>
      </c>
      <c r="AB28" s="515"/>
      <c r="AC28" s="516"/>
    </row>
    <row r="29" spans="1:29" ht="15" customHeight="1">
      <c r="A29" s="512" t="s">
        <v>60</v>
      </c>
      <c r="B29" s="381" t="s">
        <v>61</v>
      </c>
      <c r="C29" s="376" t="s">
        <v>62</v>
      </c>
      <c r="D29" s="376"/>
      <c r="E29" s="376"/>
      <c r="F29" s="376"/>
      <c r="G29" s="376"/>
      <c r="H29" s="512">
        <v>4.1270000000000001E-2</v>
      </c>
      <c r="I29" s="376">
        <v>0.13999835724405618</v>
      </c>
      <c r="J29" s="513"/>
      <c r="K29" s="514"/>
      <c r="L29" s="513"/>
      <c r="M29" s="514"/>
      <c r="N29" s="513"/>
      <c r="O29" s="514"/>
      <c r="P29" s="513"/>
      <c r="Q29" s="514"/>
      <c r="R29" s="513"/>
      <c r="S29" s="514"/>
      <c r="T29" s="391">
        <v>0</v>
      </c>
      <c r="U29" s="514">
        <v>0</v>
      </c>
      <c r="V29" s="514"/>
      <c r="W29" s="514"/>
      <c r="X29" s="514"/>
      <c r="Y29" s="514"/>
      <c r="Z29" s="514">
        <v>60.555385999999999</v>
      </c>
      <c r="AA29" s="514">
        <v>0.57423813321201223</v>
      </c>
      <c r="AB29" s="515"/>
      <c r="AC29" s="516"/>
    </row>
    <row r="30" spans="1:29" s="531" customFormat="1" ht="15.75" customHeight="1">
      <c r="A30" s="223" t="s">
        <v>63</v>
      </c>
      <c r="B30" s="486" t="s">
        <v>64</v>
      </c>
      <c r="C30" s="487" t="s">
        <v>65</v>
      </c>
      <c r="D30" s="487"/>
      <c r="E30" s="487"/>
      <c r="F30" s="487"/>
      <c r="G30" s="487"/>
      <c r="H30" s="223">
        <v>57.06632066666667</v>
      </c>
      <c r="I30" s="487">
        <v>65.93814054410096</v>
      </c>
      <c r="J30" s="530">
        <f>SUM(J32:J41)+SUM(J52:J72)</f>
        <v>0</v>
      </c>
      <c r="K30" s="509"/>
      <c r="L30" s="530">
        <f>SUM(L32:L41)+SUM(L52:L72)</f>
        <v>0</v>
      </c>
      <c r="M30" s="509"/>
      <c r="N30" s="530">
        <f>SUM(N32:N41)</f>
        <v>1.978526</v>
      </c>
      <c r="O30" s="509">
        <f>N30/N6*100</f>
        <v>100</v>
      </c>
      <c r="P30" s="530">
        <f>SUM(P32:P41)+SUM(P52:P72)</f>
        <v>0</v>
      </c>
      <c r="Q30" s="509"/>
      <c r="R30" s="530">
        <f>SUM(R32:R41)+SUM(R52:R72)</f>
        <v>75</v>
      </c>
      <c r="S30" s="509">
        <f>R30/R6*100</f>
        <v>100</v>
      </c>
      <c r="T30" s="388">
        <v>14.288599999999999</v>
      </c>
      <c r="U30" s="509">
        <v>100</v>
      </c>
      <c r="V30" s="509"/>
      <c r="W30" s="509"/>
      <c r="X30" s="530">
        <f>SUM(X31:X41)</f>
        <v>22.310044999999999</v>
      </c>
      <c r="Y30" s="509">
        <f>X30/X6*100</f>
        <v>100</v>
      </c>
      <c r="Z30" s="509">
        <v>3534.2497453333331</v>
      </c>
      <c r="AA30" s="509">
        <v>25.101930014954149</v>
      </c>
      <c r="AB30" s="530">
        <f>AB38+AB41+AB60+AB61+AB62+AB64+AB65+AB67</f>
        <v>3110.5641049999995</v>
      </c>
      <c r="AC30" s="511">
        <v>100</v>
      </c>
    </row>
    <row r="31" spans="1:29" s="531" customFormat="1" ht="15.75" customHeight="1">
      <c r="A31" s="223"/>
      <c r="B31" s="486" t="s">
        <v>66</v>
      </c>
      <c r="C31" s="487"/>
      <c r="D31" s="487"/>
      <c r="E31" s="487"/>
      <c r="F31" s="487"/>
      <c r="G31" s="487"/>
      <c r="H31" s="512">
        <v>0</v>
      </c>
      <c r="I31" s="376">
        <v>0</v>
      </c>
      <c r="J31" s="530"/>
      <c r="K31" s="509"/>
      <c r="L31" s="530"/>
      <c r="M31" s="509"/>
      <c r="N31" s="530"/>
      <c r="O31" s="509"/>
      <c r="P31" s="530"/>
      <c r="Q31" s="509"/>
      <c r="R31" s="530"/>
      <c r="S31" s="509"/>
      <c r="T31" s="388"/>
      <c r="U31" s="509"/>
      <c r="V31" s="509"/>
      <c r="W31" s="509"/>
      <c r="X31" s="509"/>
      <c r="Y31" s="509"/>
      <c r="Z31" s="514">
        <v>0</v>
      </c>
      <c r="AA31" s="514">
        <v>0</v>
      </c>
      <c r="AB31" s="530"/>
      <c r="AC31" s="511"/>
    </row>
    <row r="32" spans="1:29" s="80" customFormat="1" ht="15.75" customHeight="1">
      <c r="A32" s="512" t="s">
        <v>67</v>
      </c>
      <c r="B32" s="381" t="s">
        <v>68</v>
      </c>
      <c r="C32" s="376" t="s">
        <v>69</v>
      </c>
      <c r="D32" s="376"/>
      <c r="E32" s="376"/>
      <c r="F32" s="376"/>
      <c r="G32" s="376"/>
      <c r="H32" s="512">
        <v>1.0793060000000001</v>
      </c>
      <c r="I32" s="376">
        <v>1.8913187102150772</v>
      </c>
      <c r="J32" s="532"/>
      <c r="K32" s="532"/>
      <c r="L32" s="532"/>
      <c r="M32" s="532"/>
      <c r="N32" s="532"/>
      <c r="O32" s="532"/>
      <c r="P32" s="532"/>
      <c r="Q32" s="532"/>
      <c r="R32" s="532"/>
      <c r="S32" s="532"/>
      <c r="T32" s="391">
        <v>0</v>
      </c>
      <c r="U32" s="532">
        <v>0</v>
      </c>
      <c r="V32" s="514"/>
      <c r="W32" s="514"/>
      <c r="X32" s="514"/>
      <c r="Y32" s="514"/>
      <c r="Z32" s="514">
        <v>168.718436</v>
      </c>
      <c r="AA32" s="514">
        <v>4.7738119306021849</v>
      </c>
      <c r="AB32" s="533"/>
      <c r="AC32" s="533"/>
    </row>
    <row r="33" spans="1:29" s="80" customFormat="1" ht="15.75" customHeight="1">
      <c r="A33" s="512" t="s">
        <v>70</v>
      </c>
      <c r="B33" s="381" t="s">
        <v>71</v>
      </c>
      <c r="C33" s="376" t="s">
        <v>72</v>
      </c>
      <c r="D33" s="376"/>
      <c r="E33" s="376"/>
      <c r="F33" s="376"/>
      <c r="G33" s="376"/>
      <c r="H33" s="512">
        <v>0.79608800000000002</v>
      </c>
      <c r="I33" s="376">
        <v>1.395022476830204</v>
      </c>
      <c r="J33" s="532"/>
      <c r="K33" s="532"/>
      <c r="L33" s="532"/>
      <c r="M33" s="532"/>
      <c r="N33" s="532"/>
      <c r="O33" s="532"/>
      <c r="P33" s="532"/>
      <c r="Q33" s="532"/>
      <c r="R33" s="532"/>
      <c r="S33" s="532"/>
      <c r="T33" s="391">
        <v>0</v>
      </c>
      <c r="U33" s="532">
        <v>0</v>
      </c>
      <c r="V33" s="514"/>
      <c r="W33" s="514"/>
      <c r="X33" s="514"/>
      <c r="Y33" s="514"/>
      <c r="Z33" s="514">
        <v>1.1998139999999997</v>
      </c>
      <c r="AA33" s="514">
        <v>3.3948195132057345E-2</v>
      </c>
      <c r="AB33" s="533"/>
      <c r="AC33" s="533"/>
    </row>
    <row r="34" spans="1:29" s="80" customFormat="1" ht="15.75" customHeight="1">
      <c r="A34" s="512" t="s">
        <v>73</v>
      </c>
      <c r="B34" s="381" t="s">
        <v>74</v>
      </c>
      <c r="C34" s="376" t="s">
        <v>75</v>
      </c>
      <c r="D34" s="376"/>
      <c r="E34" s="376"/>
      <c r="F34" s="376"/>
      <c r="G34" s="376"/>
      <c r="H34" s="512">
        <v>0</v>
      </c>
      <c r="I34" s="376">
        <v>0</v>
      </c>
      <c r="J34" s="532"/>
      <c r="K34" s="532"/>
      <c r="L34" s="532"/>
      <c r="M34" s="532"/>
      <c r="N34" s="532"/>
      <c r="O34" s="532"/>
      <c r="P34" s="532"/>
      <c r="Q34" s="532"/>
      <c r="R34" s="532">
        <v>0</v>
      </c>
      <c r="S34" s="532">
        <f>R34/R30*100</f>
        <v>0</v>
      </c>
      <c r="T34" s="391">
        <v>0</v>
      </c>
      <c r="U34" s="532">
        <v>0</v>
      </c>
      <c r="V34" s="514"/>
      <c r="W34" s="514"/>
      <c r="X34" s="514"/>
      <c r="Y34" s="514"/>
      <c r="Z34" s="514">
        <v>0</v>
      </c>
      <c r="AA34" s="514">
        <v>0</v>
      </c>
      <c r="AB34" s="533"/>
      <c r="AC34" s="533"/>
    </row>
    <row r="35" spans="1:29" s="80" customFormat="1" ht="15.75" hidden="1" customHeight="1">
      <c r="A35" s="512"/>
      <c r="B35" s="378" t="s">
        <v>77</v>
      </c>
      <c r="C35" s="376" t="s">
        <v>78</v>
      </c>
      <c r="D35" s="376"/>
      <c r="E35" s="376"/>
      <c r="F35" s="376"/>
      <c r="G35" s="376"/>
      <c r="H35" s="512">
        <v>0</v>
      </c>
      <c r="I35" s="376">
        <v>0</v>
      </c>
      <c r="J35" s="532"/>
      <c r="K35" s="532"/>
      <c r="L35" s="532"/>
      <c r="M35" s="532"/>
      <c r="N35" s="532"/>
      <c r="O35" s="532"/>
      <c r="P35" s="532"/>
      <c r="Q35" s="532"/>
      <c r="R35" s="532">
        <v>0</v>
      </c>
      <c r="S35" s="532">
        <f>R35/R30*100</f>
        <v>0</v>
      </c>
      <c r="T35" s="391">
        <v>0</v>
      </c>
      <c r="U35" s="532">
        <v>0</v>
      </c>
      <c r="V35" s="514"/>
      <c r="W35" s="514"/>
      <c r="X35" s="514"/>
      <c r="Y35" s="514"/>
      <c r="Z35" s="514">
        <v>0</v>
      </c>
      <c r="AA35" s="514">
        <v>0</v>
      </c>
      <c r="AB35" s="533"/>
      <c r="AC35" s="533"/>
    </row>
    <row r="36" spans="1:29" s="80" customFormat="1" ht="15.75" customHeight="1">
      <c r="A36" s="512" t="s">
        <v>76</v>
      </c>
      <c r="B36" s="381" t="s">
        <v>79</v>
      </c>
      <c r="C36" s="376" t="s">
        <v>80</v>
      </c>
      <c r="D36" s="376"/>
      <c r="E36" s="376"/>
      <c r="F36" s="376"/>
      <c r="G36" s="376"/>
      <c r="H36" s="512">
        <v>0</v>
      </c>
      <c r="I36" s="376">
        <v>0</v>
      </c>
      <c r="J36" s="532"/>
      <c r="K36" s="532"/>
      <c r="L36" s="532"/>
      <c r="M36" s="532"/>
      <c r="N36" s="532"/>
      <c r="O36" s="532"/>
      <c r="P36" s="532"/>
      <c r="Q36" s="532"/>
      <c r="R36" s="532">
        <v>75</v>
      </c>
      <c r="S36" s="532">
        <f>R36/R30*100</f>
        <v>100</v>
      </c>
      <c r="T36" s="391">
        <v>0</v>
      </c>
      <c r="U36" s="532">
        <v>0</v>
      </c>
      <c r="V36" s="514"/>
      <c r="W36" s="514"/>
      <c r="X36" s="514"/>
      <c r="Y36" s="514"/>
      <c r="Z36" s="514">
        <v>75</v>
      </c>
      <c r="AA36" s="514">
        <v>2.1220911198771657</v>
      </c>
      <c r="AB36" s="533"/>
      <c r="AC36" s="533"/>
    </row>
    <row r="37" spans="1:29" s="80" customFormat="1" ht="15.75" customHeight="1">
      <c r="A37" s="512" t="s">
        <v>81</v>
      </c>
      <c r="B37" s="381" t="s">
        <v>82</v>
      </c>
      <c r="C37" s="376" t="s">
        <v>83</v>
      </c>
      <c r="D37" s="376"/>
      <c r="E37" s="376"/>
      <c r="F37" s="376"/>
      <c r="G37" s="376"/>
      <c r="H37" s="512">
        <v>0.40950999999999999</v>
      </c>
      <c r="I37" s="376">
        <v>0.71760364995670933</v>
      </c>
      <c r="J37" s="532"/>
      <c r="K37" s="532"/>
      <c r="L37" s="532"/>
      <c r="M37" s="532"/>
      <c r="N37" s="532"/>
      <c r="O37" s="532"/>
      <c r="P37" s="532"/>
      <c r="Q37" s="532"/>
      <c r="R37" s="532"/>
      <c r="S37" s="532"/>
      <c r="T37" s="391"/>
      <c r="U37" s="532"/>
      <c r="V37" s="514"/>
      <c r="W37" s="514"/>
      <c r="X37" s="514">
        <v>22.310044999999999</v>
      </c>
      <c r="Y37" s="514">
        <v>100</v>
      </c>
      <c r="Z37" s="514">
        <v>21.900535000000001</v>
      </c>
      <c r="AA37" s="514">
        <v>0.61966574458745416</v>
      </c>
      <c r="AB37" s="533"/>
      <c r="AC37" s="533"/>
    </row>
    <row r="38" spans="1:29" s="80" customFormat="1" ht="15.75" customHeight="1">
      <c r="A38" s="512" t="s">
        <v>84</v>
      </c>
      <c r="B38" s="451" t="s">
        <v>85</v>
      </c>
      <c r="C38" s="376" t="s">
        <v>86</v>
      </c>
      <c r="D38" s="376"/>
      <c r="E38" s="376"/>
      <c r="F38" s="376"/>
      <c r="G38" s="376"/>
      <c r="H38" s="512">
        <v>0.02</v>
      </c>
      <c r="I38" s="376">
        <v>3.504694146451659E-2</v>
      </c>
      <c r="J38" s="532"/>
      <c r="K38" s="532"/>
      <c r="L38" s="532"/>
      <c r="M38" s="532"/>
      <c r="N38" s="532"/>
      <c r="O38" s="532"/>
      <c r="P38" s="532"/>
      <c r="Q38" s="532"/>
      <c r="R38" s="532"/>
      <c r="S38" s="532"/>
      <c r="T38" s="391">
        <v>0</v>
      </c>
      <c r="U38" s="532">
        <v>0</v>
      </c>
      <c r="V38" s="514"/>
      <c r="W38" s="514"/>
      <c r="X38" s="514"/>
      <c r="Y38" s="514"/>
      <c r="Z38" s="514">
        <v>28.872309000000005</v>
      </c>
      <c r="AA38" s="514">
        <v>0.81692894052332776</v>
      </c>
      <c r="AB38" s="533">
        <v>28.892309000000004</v>
      </c>
      <c r="AC38" s="533">
        <f>AB38/AB30*100</f>
        <v>0.92884467333618925</v>
      </c>
    </row>
    <row r="39" spans="1:29" s="80" customFormat="1" ht="15.75" customHeight="1">
      <c r="A39" s="512" t="s">
        <v>87</v>
      </c>
      <c r="B39" s="381" t="s">
        <v>88</v>
      </c>
      <c r="C39" s="376" t="s">
        <v>89</v>
      </c>
      <c r="D39" s="376"/>
      <c r="E39" s="376"/>
      <c r="F39" s="376"/>
      <c r="G39" s="376"/>
      <c r="H39" s="512">
        <v>0</v>
      </c>
      <c r="I39" s="376">
        <v>0</v>
      </c>
      <c r="J39" s="532"/>
      <c r="K39" s="532"/>
      <c r="L39" s="532"/>
      <c r="M39" s="532"/>
      <c r="N39" s="532"/>
      <c r="O39" s="532"/>
      <c r="P39" s="532"/>
      <c r="Q39" s="532"/>
      <c r="R39" s="532"/>
      <c r="S39" s="532"/>
      <c r="T39" s="391">
        <v>0</v>
      </c>
      <c r="U39" s="532">
        <v>0</v>
      </c>
      <c r="V39" s="514"/>
      <c r="W39" s="514"/>
      <c r="X39" s="514"/>
      <c r="Y39" s="514"/>
      <c r="Z39" s="514">
        <v>3.2216000000000002E-2</v>
      </c>
      <c r="AA39" s="514">
        <v>9.1153716690617022E-4</v>
      </c>
      <c r="AB39" s="533"/>
      <c r="AC39" s="533"/>
    </row>
    <row r="40" spans="1:29">
      <c r="A40" s="512" t="s">
        <v>90</v>
      </c>
      <c r="B40" s="453" t="s">
        <v>91</v>
      </c>
      <c r="C40" s="376" t="s">
        <v>92</v>
      </c>
      <c r="D40" s="376"/>
      <c r="E40" s="376"/>
      <c r="F40" s="376"/>
      <c r="G40" s="376"/>
      <c r="H40" s="512">
        <v>0</v>
      </c>
      <c r="I40" s="376">
        <v>0</v>
      </c>
      <c r="J40" s="534"/>
      <c r="K40" s="514"/>
      <c r="L40" s="534"/>
      <c r="M40" s="514"/>
      <c r="N40" s="534"/>
      <c r="O40" s="514"/>
      <c r="P40" s="534"/>
      <c r="Q40" s="514"/>
      <c r="R40" s="534"/>
      <c r="S40" s="514"/>
      <c r="T40" s="391">
        <v>0</v>
      </c>
      <c r="U40" s="532">
        <v>0</v>
      </c>
      <c r="V40" s="514"/>
      <c r="W40" s="514"/>
      <c r="X40" s="514"/>
      <c r="Y40" s="514"/>
      <c r="Z40" s="514">
        <v>45.245572000000003</v>
      </c>
      <c r="AA40" s="514">
        <v>1.2802030207328392</v>
      </c>
      <c r="AB40" s="535"/>
      <c r="AC40" s="516"/>
    </row>
    <row r="41" spans="1:29" s="80" customFormat="1" ht="30.75" customHeight="1">
      <c r="A41" s="512" t="s">
        <v>93</v>
      </c>
      <c r="B41" s="451" t="s">
        <v>94</v>
      </c>
      <c r="C41" s="376" t="s">
        <v>95</v>
      </c>
      <c r="D41" s="376"/>
      <c r="E41" s="376"/>
      <c r="F41" s="376"/>
      <c r="G41" s="376"/>
      <c r="H41" s="512">
        <v>18.182168666666666</v>
      </c>
      <c r="I41" s="376">
        <v>31.861470047931711</v>
      </c>
      <c r="J41" s="532">
        <f>SUM(J43:J58)</f>
        <v>0</v>
      </c>
      <c r="K41" s="532"/>
      <c r="L41" s="532">
        <f>SUM(L43:L58)</f>
        <v>0</v>
      </c>
      <c r="M41" s="532"/>
      <c r="N41" s="532">
        <f>SUM(N43:N58)</f>
        <v>1.978526</v>
      </c>
      <c r="O41" s="532">
        <f>N41/N30*100</f>
        <v>100</v>
      </c>
      <c r="P41" s="532">
        <f>SUM(P43:P58)</f>
        <v>0</v>
      </c>
      <c r="Q41" s="532"/>
      <c r="R41" s="532">
        <f>SUM(R43:R58)</f>
        <v>0</v>
      </c>
      <c r="S41" s="532"/>
      <c r="T41" s="391">
        <v>6.9885999999999999</v>
      </c>
      <c r="U41" s="532">
        <v>48.910320115336702</v>
      </c>
      <c r="V41" s="514"/>
      <c r="W41" s="514"/>
      <c r="X41" s="514"/>
      <c r="Y41" s="514"/>
      <c r="Z41" s="514">
        <v>2327.3371083333332</v>
      </c>
      <c r="AA41" s="514">
        <v>65.850952140730229</v>
      </c>
      <c r="AB41" s="532">
        <v>2345.5192769999999</v>
      </c>
      <c r="AC41" s="533">
        <f>AB41/AB30*100</f>
        <v>75.404949000400052</v>
      </c>
    </row>
    <row r="42" spans="1:29" s="80" customFormat="1" ht="15.75" customHeight="1">
      <c r="A42" s="254"/>
      <c r="B42" s="442" t="s">
        <v>66</v>
      </c>
      <c r="C42" s="380"/>
      <c r="D42" s="380"/>
      <c r="E42" s="380"/>
      <c r="F42" s="380"/>
      <c r="G42" s="380"/>
      <c r="H42" s="512">
        <v>0</v>
      </c>
      <c r="I42" s="376">
        <v>0</v>
      </c>
      <c r="J42" s="532"/>
      <c r="K42" s="532"/>
      <c r="L42" s="532"/>
      <c r="M42" s="532"/>
      <c r="N42" s="532"/>
      <c r="O42" s="532"/>
      <c r="P42" s="532"/>
      <c r="Q42" s="532"/>
      <c r="R42" s="532"/>
      <c r="S42" s="532"/>
      <c r="T42" s="390"/>
      <c r="U42" s="532">
        <v>0</v>
      </c>
      <c r="V42" s="518"/>
      <c r="W42" s="518"/>
      <c r="X42" s="518"/>
      <c r="Y42" s="518"/>
      <c r="Z42" s="514">
        <v>0</v>
      </c>
      <c r="AA42" s="514">
        <v>0</v>
      </c>
      <c r="AB42" s="532"/>
      <c r="AC42" s="533"/>
    </row>
    <row r="43" spans="1:29" ht="15.75" customHeight="1">
      <c r="A43" s="536" t="s">
        <v>431</v>
      </c>
      <c r="B43" s="451" t="s">
        <v>97</v>
      </c>
      <c r="C43" s="376" t="s">
        <v>98</v>
      </c>
      <c r="D43" s="376"/>
      <c r="E43" s="376"/>
      <c r="F43" s="376"/>
      <c r="G43" s="376"/>
      <c r="H43" s="512">
        <v>12.228603</v>
      </c>
      <c r="I43" s="376">
        <v>67.256020028120588</v>
      </c>
      <c r="J43" s="534"/>
      <c r="K43" s="534"/>
      <c r="L43" s="534"/>
      <c r="M43" s="534"/>
      <c r="N43" s="534"/>
      <c r="O43" s="534"/>
      <c r="P43" s="534"/>
      <c r="Q43" s="534"/>
      <c r="R43" s="534"/>
      <c r="S43" s="534"/>
      <c r="T43" s="391">
        <v>6.5</v>
      </c>
      <c r="U43" s="534">
        <v>93.0086140285608</v>
      </c>
      <c r="V43" s="514"/>
      <c r="W43" s="514"/>
      <c r="X43" s="514"/>
      <c r="Y43" s="514"/>
      <c r="Z43" s="514">
        <v>1723.3001290000004</v>
      </c>
      <c r="AA43" s="514">
        <v>74.046004028788957</v>
      </c>
      <c r="AB43" s="535">
        <v>1735.5287320000004</v>
      </c>
      <c r="AC43" s="535"/>
    </row>
    <row r="44" spans="1:29" ht="15.75" customHeight="1">
      <c r="A44" s="536" t="s">
        <v>431</v>
      </c>
      <c r="B44" s="451" t="s">
        <v>99</v>
      </c>
      <c r="C44" s="376" t="s">
        <v>100</v>
      </c>
      <c r="D44" s="376"/>
      <c r="E44" s="376"/>
      <c r="F44" s="376"/>
      <c r="G44" s="376"/>
      <c r="H44" s="512">
        <v>0.34761799999999998</v>
      </c>
      <c r="I44" s="376">
        <v>1.9118621456707052</v>
      </c>
      <c r="J44" s="534"/>
      <c r="K44" s="534"/>
      <c r="L44" s="534"/>
      <c r="M44" s="534"/>
      <c r="N44" s="534"/>
      <c r="O44" s="534"/>
      <c r="P44" s="534"/>
      <c r="Q44" s="534"/>
      <c r="R44" s="534"/>
      <c r="S44" s="534"/>
      <c r="T44" s="391">
        <v>0</v>
      </c>
      <c r="U44" s="534">
        <v>0</v>
      </c>
      <c r="V44" s="514"/>
      <c r="W44" s="514"/>
      <c r="X44" s="514"/>
      <c r="Y44" s="514"/>
      <c r="Z44" s="514">
        <v>86.792303999999973</v>
      </c>
      <c r="AA44" s="514">
        <v>3.7292536474079685</v>
      </c>
      <c r="AB44" s="535">
        <v>87.139921999999984</v>
      </c>
      <c r="AC44" s="535"/>
    </row>
    <row r="45" spans="1:29" ht="15.75" customHeight="1">
      <c r="A45" s="536" t="s">
        <v>431</v>
      </c>
      <c r="B45" s="451" t="s">
        <v>101</v>
      </c>
      <c r="C45" s="376" t="s">
        <v>102</v>
      </c>
      <c r="D45" s="376"/>
      <c r="E45" s="376"/>
      <c r="F45" s="376"/>
      <c r="G45" s="376"/>
      <c r="H45" s="512">
        <v>0.28859099999999999</v>
      </c>
      <c r="I45" s="376">
        <v>1.58721990369099</v>
      </c>
      <c r="J45" s="534"/>
      <c r="K45" s="514"/>
      <c r="L45" s="534"/>
      <c r="M45" s="514"/>
      <c r="N45" s="534"/>
      <c r="O45" s="514"/>
      <c r="P45" s="534"/>
      <c r="Q45" s="514"/>
      <c r="R45" s="534"/>
      <c r="S45" s="514"/>
      <c r="T45" s="391">
        <v>9.64E-2</v>
      </c>
      <c r="U45" s="534">
        <v>1.3793892911312711</v>
      </c>
      <c r="V45" s="514"/>
      <c r="W45" s="514"/>
      <c r="X45" s="514"/>
      <c r="Y45" s="514"/>
      <c r="Z45" s="514">
        <v>2.5174449999999995</v>
      </c>
      <c r="AA45" s="514">
        <v>0.10816847249957731</v>
      </c>
      <c r="AB45" s="535">
        <v>2.8060359999999998</v>
      </c>
      <c r="AC45" s="535"/>
    </row>
    <row r="46" spans="1:29" ht="15.75" customHeight="1">
      <c r="A46" s="536" t="s">
        <v>431</v>
      </c>
      <c r="B46" s="451" t="s">
        <v>103</v>
      </c>
      <c r="C46" s="376" t="s">
        <v>104</v>
      </c>
      <c r="D46" s="376"/>
      <c r="E46" s="376"/>
      <c r="F46" s="376"/>
      <c r="G46" s="376"/>
      <c r="H46" s="512">
        <v>0.59635400000000005</v>
      </c>
      <c r="I46" s="376">
        <v>3.279883774773769</v>
      </c>
      <c r="J46" s="534"/>
      <c r="K46" s="514"/>
      <c r="L46" s="534"/>
      <c r="M46" s="514"/>
      <c r="N46" s="534"/>
      <c r="O46" s="514"/>
      <c r="P46" s="534"/>
      <c r="Q46" s="514"/>
      <c r="R46" s="534"/>
      <c r="S46" s="514"/>
      <c r="T46" s="391">
        <v>0.09</v>
      </c>
      <c r="U46" s="534">
        <v>1.2878115788569957</v>
      </c>
      <c r="V46" s="514"/>
      <c r="W46" s="514"/>
      <c r="X46" s="514"/>
      <c r="Y46" s="514"/>
      <c r="Z46" s="514">
        <v>2.974828</v>
      </c>
      <c r="AA46" s="514">
        <v>0.12782110461558152</v>
      </c>
      <c r="AB46" s="535">
        <v>3.5711820000000003</v>
      </c>
      <c r="AC46" s="535"/>
    </row>
    <row r="47" spans="1:29" ht="15.75" customHeight="1">
      <c r="A47" s="536" t="s">
        <v>431</v>
      </c>
      <c r="B47" s="451" t="s">
        <v>105</v>
      </c>
      <c r="C47" s="376" t="s">
        <v>106</v>
      </c>
      <c r="D47" s="376"/>
      <c r="E47" s="376"/>
      <c r="F47" s="376"/>
      <c r="G47" s="376"/>
      <c r="H47" s="512">
        <v>1.8707640000000001</v>
      </c>
      <c r="I47" s="376">
        <v>10.289003662306071</v>
      </c>
      <c r="J47" s="534"/>
      <c r="K47" s="514"/>
      <c r="L47" s="534"/>
      <c r="M47" s="514"/>
      <c r="N47" s="534"/>
      <c r="O47" s="514"/>
      <c r="P47" s="534"/>
      <c r="Q47" s="514"/>
      <c r="R47" s="534"/>
      <c r="S47" s="514"/>
      <c r="T47" s="391">
        <v>0.30220000000000002</v>
      </c>
      <c r="U47" s="534">
        <v>4.3241851014509347</v>
      </c>
      <c r="V47" s="514"/>
      <c r="W47" s="514"/>
      <c r="X47" s="514"/>
      <c r="Y47" s="514"/>
      <c r="Z47" s="514">
        <v>40.665779999999984</v>
      </c>
      <c r="AA47" s="514">
        <v>1.7473093972674121</v>
      </c>
      <c r="AB47" s="535">
        <v>42.536543999999992</v>
      </c>
      <c r="AC47" s="535"/>
    </row>
    <row r="48" spans="1:29" ht="15.75" customHeight="1">
      <c r="A48" s="536" t="s">
        <v>431</v>
      </c>
      <c r="B48" s="451" t="s">
        <v>107</v>
      </c>
      <c r="C48" s="376" t="s">
        <v>108</v>
      </c>
      <c r="D48" s="376"/>
      <c r="E48" s="376"/>
      <c r="F48" s="376"/>
      <c r="G48" s="376"/>
      <c r="H48" s="512">
        <v>1.0207679999999999</v>
      </c>
      <c r="I48" s="376">
        <v>5.6141157785615086</v>
      </c>
      <c r="J48" s="534"/>
      <c r="K48" s="514"/>
      <c r="L48" s="534"/>
      <c r="M48" s="514"/>
      <c r="N48" s="534"/>
      <c r="O48" s="514"/>
      <c r="P48" s="534"/>
      <c r="Q48" s="514"/>
      <c r="R48" s="534"/>
      <c r="S48" s="514"/>
      <c r="T48" s="391">
        <v>0</v>
      </c>
      <c r="U48" s="534">
        <v>0</v>
      </c>
      <c r="V48" s="514"/>
      <c r="W48" s="514"/>
      <c r="X48" s="514"/>
      <c r="Y48" s="514"/>
      <c r="Z48" s="514">
        <v>6.918089000000001</v>
      </c>
      <c r="AA48" s="514">
        <v>0.29725341357850066</v>
      </c>
      <c r="AB48" s="535">
        <v>7.9388570000000005</v>
      </c>
      <c r="AC48" s="535"/>
    </row>
    <row r="49" spans="1:29" ht="15.75" customHeight="1">
      <c r="A49" s="536" t="s">
        <v>431</v>
      </c>
      <c r="B49" s="451" t="s">
        <v>109</v>
      </c>
      <c r="C49" s="376" t="s">
        <v>110</v>
      </c>
      <c r="D49" s="376"/>
      <c r="E49" s="376"/>
      <c r="F49" s="376"/>
      <c r="G49" s="376"/>
      <c r="H49" s="512">
        <v>0.27166666666666667</v>
      </c>
      <c r="I49" s="376">
        <v>1.4941378646690955</v>
      </c>
      <c r="J49" s="534"/>
      <c r="K49" s="514"/>
      <c r="L49" s="534"/>
      <c r="M49" s="514"/>
      <c r="N49" s="534"/>
      <c r="O49" s="514"/>
      <c r="P49" s="534"/>
      <c r="Q49" s="514"/>
      <c r="R49" s="534"/>
      <c r="S49" s="514"/>
      <c r="T49" s="391">
        <v>0</v>
      </c>
      <c r="U49" s="534">
        <v>0</v>
      </c>
      <c r="V49" s="514"/>
      <c r="W49" s="514"/>
      <c r="X49" s="514"/>
      <c r="Y49" s="514"/>
      <c r="Z49" s="514">
        <v>331.11119133333335</v>
      </c>
      <c r="AA49" s="514">
        <v>14.227040429499734</v>
      </c>
      <c r="AB49" s="535">
        <v>331.382858</v>
      </c>
      <c r="AC49" s="535"/>
    </row>
    <row r="50" spans="1:29" ht="15.75" customHeight="1">
      <c r="A50" s="536" t="s">
        <v>431</v>
      </c>
      <c r="B50" s="451" t="s">
        <v>111</v>
      </c>
      <c r="C50" s="376" t="s">
        <v>112</v>
      </c>
      <c r="D50" s="376"/>
      <c r="E50" s="376"/>
      <c r="F50" s="376"/>
      <c r="G50" s="376"/>
      <c r="H50" s="512">
        <v>0.10676099999999999</v>
      </c>
      <c r="I50" s="376">
        <v>0.58717418123903298</v>
      </c>
      <c r="J50" s="534"/>
      <c r="K50" s="514"/>
      <c r="L50" s="534"/>
      <c r="M50" s="514"/>
      <c r="N50" s="534"/>
      <c r="O50" s="514"/>
      <c r="P50" s="534"/>
      <c r="Q50" s="514"/>
      <c r="R50" s="534"/>
      <c r="S50" s="514"/>
      <c r="T50" s="391">
        <v>0</v>
      </c>
      <c r="U50" s="534">
        <v>0</v>
      </c>
      <c r="V50" s="514"/>
      <c r="W50" s="514"/>
      <c r="X50" s="514"/>
      <c r="Y50" s="514"/>
      <c r="Z50" s="514">
        <v>0.32466100000000003</v>
      </c>
      <c r="AA50" s="514">
        <v>1.3949891437622385E-2</v>
      </c>
      <c r="AB50" s="535">
        <v>0.43142200000000003</v>
      </c>
      <c r="AC50" s="535"/>
    </row>
    <row r="51" spans="1:29" ht="15.75" customHeight="1">
      <c r="A51" s="536" t="s">
        <v>431</v>
      </c>
      <c r="B51" s="451" t="s">
        <v>113</v>
      </c>
      <c r="C51" s="376" t="s">
        <v>114</v>
      </c>
      <c r="D51" s="376"/>
      <c r="E51" s="376"/>
      <c r="F51" s="376"/>
      <c r="G51" s="376"/>
      <c r="H51" s="512">
        <v>0</v>
      </c>
      <c r="I51" s="376">
        <v>0</v>
      </c>
      <c r="J51" s="534"/>
      <c r="K51" s="514"/>
      <c r="L51" s="534"/>
      <c r="M51" s="514"/>
      <c r="N51" s="534"/>
      <c r="O51" s="514"/>
      <c r="P51" s="534"/>
      <c r="Q51" s="514"/>
      <c r="R51" s="534"/>
      <c r="S51" s="514"/>
      <c r="T51" s="391">
        <v>0</v>
      </c>
      <c r="U51" s="534">
        <v>0</v>
      </c>
      <c r="V51" s="514"/>
      <c r="W51" s="514"/>
      <c r="X51" s="514"/>
      <c r="Y51" s="514"/>
      <c r="Z51" s="514">
        <v>0</v>
      </c>
      <c r="AA51" s="514">
        <v>0</v>
      </c>
      <c r="AB51" s="535">
        <v>0</v>
      </c>
      <c r="AC51" s="516"/>
    </row>
    <row r="52" spans="1:29" ht="15.75" customHeight="1">
      <c r="A52" s="536" t="s">
        <v>431</v>
      </c>
      <c r="B52" s="381" t="s">
        <v>115</v>
      </c>
      <c r="C52" s="376" t="s">
        <v>116</v>
      </c>
      <c r="D52" s="376"/>
      <c r="E52" s="376"/>
      <c r="F52" s="376"/>
      <c r="G52" s="376"/>
      <c r="H52" s="512">
        <v>0.20355300000000001</v>
      </c>
      <c r="I52" s="376">
        <v>0.35669550379633724</v>
      </c>
      <c r="J52" s="534"/>
      <c r="K52" s="514"/>
      <c r="L52" s="534"/>
      <c r="M52" s="514"/>
      <c r="N52" s="534">
        <v>1.978526</v>
      </c>
      <c r="O52" s="514">
        <f>N52/N41*100</f>
        <v>100</v>
      </c>
      <c r="P52" s="534"/>
      <c r="Q52" s="514"/>
      <c r="R52" s="534"/>
      <c r="S52" s="514"/>
      <c r="T52" s="391">
        <v>0</v>
      </c>
      <c r="U52" s="534">
        <v>0</v>
      </c>
      <c r="V52" s="514"/>
      <c r="W52" s="514"/>
      <c r="X52" s="514"/>
      <c r="Y52" s="514"/>
      <c r="Z52" s="514">
        <v>1.7749730000000001</v>
      </c>
      <c r="AA52" s="514">
        <v>5.0222059217623093E-2</v>
      </c>
      <c r="AB52" s="535">
        <v>1.978526</v>
      </c>
      <c r="AC52" s="516"/>
    </row>
    <row r="53" spans="1:29" ht="15.75" customHeight="1">
      <c r="A53" s="536" t="s">
        <v>431</v>
      </c>
      <c r="B53" s="456" t="s">
        <v>117</v>
      </c>
      <c r="C53" s="376" t="s">
        <v>118</v>
      </c>
      <c r="D53" s="376"/>
      <c r="E53" s="376"/>
      <c r="F53" s="376"/>
      <c r="G53" s="376"/>
      <c r="H53" s="512">
        <v>6.0031000000000001E-2</v>
      </c>
      <c r="I53" s="376">
        <v>0.10519514715281977</v>
      </c>
      <c r="J53" s="534"/>
      <c r="K53" s="514"/>
      <c r="L53" s="534"/>
      <c r="M53" s="514"/>
      <c r="N53" s="534"/>
      <c r="O53" s="514"/>
      <c r="P53" s="534"/>
      <c r="Q53" s="514"/>
      <c r="R53" s="534"/>
      <c r="S53" s="514"/>
      <c r="T53" s="391">
        <v>0</v>
      </c>
      <c r="U53" s="534">
        <v>0</v>
      </c>
      <c r="V53" s="514"/>
      <c r="W53" s="514"/>
      <c r="X53" s="514"/>
      <c r="Y53" s="514"/>
      <c r="Z53" s="514">
        <v>54.021410000000003</v>
      </c>
      <c r="AA53" s="514">
        <v>1.5285113925899136</v>
      </c>
      <c r="AB53" s="535">
        <v>54.081441000000005</v>
      </c>
      <c r="AC53" s="516"/>
    </row>
    <row r="54" spans="1:29" ht="15.75" customHeight="1">
      <c r="A54" s="536" t="s">
        <v>431</v>
      </c>
      <c r="B54" s="453" t="s">
        <v>119</v>
      </c>
      <c r="C54" s="376" t="s">
        <v>120</v>
      </c>
      <c r="D54" s="376"/>
      <c r="E54" s="376"/>
      <c r="F54" s="376"/>
      <c r="G54" s="376"/>
      <c r="H54" s="512">
        <v>0.68459199999999998</v>
      </c>
      <c r="I54" s="376">
        <v>1.1996427875538169</v>
      </c>
      <c r="J54" s="534"/>
      <c r="K54" s="514"/>
      <c r="L54" s="534"/>
      <c r="M54" s="514"/>
      <c r="N54" s="534"/>
      <c r="O54" s="514"/>
      <c r="P54" s="534"/>
      <c r="Q54" s="514"/>
      <c r="R54" s="534"/>
      <c r="S54" s="514"/>
      <c r="T54" s="391">
        <v>0</v>
      </c>
      <c r="U54" s="534">
        <v>0</v>
      </c>
      <c r="V54" s="514"/>
      <c r="W54" s="514"/>
      <c r="X54" s="514"/>
      <c r="Y54" s="514"/>
      <c r="Z54" s="514">
        <v>5.4399999999999997E-2</v>
      </c>
      <c r="AA54" s="514">
        <v>1.5392234256175706E-3</v>
      </c>
      <c r="AB54" s="535">
        <v>0.73899199999999998</v>
      </c>
      <c r="AC54" s="516"/>
    </row>
    <row r="55" spans="1:29" ht="15" customHeight="1">
      <c r="A55" s="536" t="s">
        <v>431</v>
      </c>
      <c r="B55" s="453" t="s">
        <v>121</v>
      </c>
      <c r="C55" s="376" t="s">
        <v>122</v>
      </c>
      <c r="D55" s="376"/>
      <c r="E55" s="376"/>
      <c r="F55" s="376"/>
      <c r="G55" s="376"/>
      <c r="H55" s="512">
        <v>1.593E-2</v>
      </c>
      <c r="I55" s="376">
        <v>2.7914888876487465E-2</v>
      </c>
      <c r="J55" s="534"/>
      <c r="K55" s="514"/>
      <c r="L55" s="534"/>
      <c r="M55" s="514"/>
      <c r="N55" s="534"/>
      <c r="O55" s="514"/>
      <c r="P55" s="534"/>
      <c r="Q55" s="514"/>
      <c r="R55" s="534"/>
      <c r="S55" s="514"/>
      <c r="T55" s="391">
        <v>0</v>
      </c>
      <c r="U55" s="534">
        <v>0</v>
      </c>
      <c r="V55" s="514"/>
      <c r="W55" s="514"/>
      <c r="X55" s="514"/>
      <c r="Y55" s="514"/>
      <c r="Z55" s="514">
        <v>75.388115999999997</v>
      </c>
      <c r="AA55" s="514">
        <v>2.1330726867715954</v>
      </c>
      <c r="AB55" s="535">
        <v>75.404045999999994</v>
      </c>
      <c r="AC55" s="516"/>
    </row>
    <row r="56" spans="1:29" ht="16.5" customHeight="1">
      <c r="A56" s="536" t="s">
        <v>431</v>
      </c>
      <c r="B56" s="451" t="s">
        <v>300</v>
      </c>
      <c r="C56" s="376" t="s">
        <v>124</v>
      </c>
      <c r="D56" s="376"/>
      <c r="E56" s="376"/>
      <c r="F56" s="376"/>
      <c r="G56" s="376"/>
      <c r="H56" s="512">
        <v>0</v>
      </c>
      <c r="I56" s="376">
        <v>0</v>
      </c>
      <c r="J56" s="534"/>
      <c r="K56" s="514"/>
      <c r="L56" s="534"/>
      <c r="M56" s="514"/>
      <c r="N56" s="534"/>
      <c r="O56" s="514"/>
      <c r="P56" s="534"/>
      <c r="Q56" s="514"/>
      <c r="R56" s="534"/>
      <c r="S56" s="514"/>
      <c r="T56" s="391">
        <v>0</v>
      </c>
      <c r="U56" s="534">
        <v>0</v>
      </c>
      <c r="V56" s="514"/>
      <c r="W56" s="514"/>
      <c r="X56" s="514"/>
      <c r="Y56" s="514"/>
      <c r="Z56" s="514">
        <v>0</v>
      </c>
      <c r="AA56" s="514">
        <v>0</v>
      </c>
      <c r="AB56" s="535">
        <v>0</v>
      </c>
      <c r="AC56" s="516"/>
    </row>
    <row r="57" spans="1:29" ht="15.75" customHeight="1">
      <c r="A57" s="536" t="s">
        <v>431</v>
      </c>
      <c r="B57" s="451" t="s">
        <v>125</v>
      </c>
      <c r="C57" s="376" t="s">
        <v>126</v>
      </c>
      <c r="D57" s="376"/>
      <c r="E57" s="376"/>
      <c r="F57" s="376"/>
      <c r="G57" s="376"/>
      <c r="H57" s="512">
        <v>0.14613200000000001</v>
      </c>
      <c r="I57" s="376">
        <v>0.80371050714045744</v>
      </c>
      <c r="J57" s="534"/>
      <c r="K57" s="514"/>
      <c r="L57" s="534"/>
      <c r="M57" s="514"/>
      <c r="N57" s="534"/>
      <c r="O57" s="514"/>
      <c r="P57" s="534"/>
      <c r="Q57" s="514"/>
      <c r="R57" s="534"/>
      <c r="S57" s="514"/>
      <c r="T57" s="391">
        <v>0</v>
      </c>
      <c r="U57" s="534">
        <v>0</v>
      </c>
      <c r="V57" s="514"/>
      <c r="W57" s="514"/>
      <c r="X57" s="514"/>
      <c r="Y57" s="514"/>
      <c r="Z57" s="514">
        <v>0</v>
      </c>
      <c r="AA57" s="514">
        <v>0</v>
      </c>
      <c r="AB57" s="535">
        <v>0.14613200000000001</v>
      </c>
      <c r="AC57" s="516"/>
    </row>
    <row r="58" spans="1:29" ht="15.75" customHeight="1">
      <c r="A58" s="536" t="s">
        <v>431</v>
      </c>
      <c r="B58" s="451" t="s">
        <v>127</v>
      </c>
      <c r="C58" s="376" t="s">
        <v>128</v>
      </c>
      <c r="D58" s="376"/>
      <c r="E58" s="376"/>
      <c r="F58" s="376"/>
      <c r="G58" s="376"/>
      <c r="H58" s="512">
        <v>0.34080500000000002</v>
      </c>
      <c r="I58" s="376">
        <v>1.8743913679823969</v>
      </c>
      <c r="J58" s="534"/>
      <c r="K58" s="514"/>
      <c r="L58" s="534"/>
      <c r="M58" s="514"/>
      <c r="N58" s="534"/>
      <c r="O58" s="514"/>
      <c r="P58" s="534"/>
      <c r="Q58" s="514"/>
      <c r="R58" s="534"/>
      <c r="S58" s="514"/>
      <c r="T58" s="391">
        <v>0</v>
      </c>
      <c r="U58" s="534">
        <v>0</v>
      </c>
      <c r="V58" s="514"/>
      <c r="W58" s="514"/>
      <c r="X58" s="514"/>
      <c r="Y58" s="514"/>
      <c r="Z58" s="514">
        <v>1.4937819999999999</v>
      </c>
      <c r="AA58" s="514">
        <v>6.4184169738510127E-2</v>
      </c>
      <c r="AB58" s="535">
        <v>1.834587</v>
      </c>
      <c r="AC58" s="516"/>
    </row>
    <row r="59" spans="1:29" ht="15.75" customHeight="1">
      <c r="A59" s="512" t="s">
        <v>129</v>
      </c>
      <c r="B59" s="381" t="s">
        <v>130</v>
      </c>
      <c r="C59" s="376" t="s">
        <v>131</v>
      </c>
      <c r="D59" s="376"/>
      <c r="E59" s="376"/>
      <c r="F59" s="376"/>
      <c r="G59" s="376"/>
      <c r="H59" s="512">
        <v>0</v>
      </c>
      <c r="I59" s="376">
        <v>0</v>
      </c>
      <c r="J59" s="534"/>
      <c r="K59" s="514"/>
      <c r="L59" s="534"/>
      <c r="M59" s="514"/>
      <c r="N59" s="534"/>
      <c r="O59" s="514"/>
      <c r="P59" s="534"/>
      <c r="Q59" s="514"/>
      <c r="R59" s="534"/>
      <c r="S59" s="514"/>
      <c r="T59" s="391">
        <v>0</v>
      </c>
      <c r="U59" s="534">
        <v>0</v>
      </c>
      <c r="V59" s="514"/>
      <c r="W59" s="514"/>
      <c r="X59" s="514"/>
      <c r="Y59" s="514"/>
      <c r="Z59" s="514">
        <v>0</v>
      </c>
      <c r="AA59" s="514">
        <v>0</v>
      </c>
      <c r="AB59" s="535"/>
      <c r="AC59" s="516"/>
    </row>
    <row r="60" spans="1:29" ht="15.75" customHeight="1">
      <c r="A60" s="512" t="s">
        <v>132</v>
      </c>
      <c r="B60" s="453" t="s">
        <v>133</v>
      </c>
      <c r="C60" s="376" t="s">
        <v>134</v>
      </c>
      <c r="D60" s="376"/>
      <c r="E60" s="376"/>
      <c r="F60" s="376"/>
      <c r="G60" s="376"/>
      <c r="H60" s="512">
        <v>0.19424000000000002</v>
      </c>
      <c r="I60" s="376">
        <v>0.34037589550338515</v>
      </c>
      <c r="J60" s="535"/>
      <c r="K60" s="516"/>
      <c r="L60" s="535"/>
      <c r="M60" s="516"/>
      <c r="N60" s="535"/>
      <c r="O60" s="516"/>
      <c r="P60" s="535"/>
      <c r="Q60" s="516"/>
      <c r="R60" s="535"/>
      <c r="S60" s="516"/>
      <c r="T60" s="391">
        <v>0</v>
      </c>
      <c r="U60" s="534">
        <v>0</v>
      </c>
      <c r="V60" s="514"/>
      <c r="W60" s="514"/>
      <c r="X60" s="516"/>
      <c r="Y60" s="516"/>
      <c r="Z60" s="514">
        <v>16.788436999999998</v>
      </c>
      <c r="AA60" s="514">
        <v>0.47502124099089654</v>
      </c>
      <c r="AB60" s="535">
        <v>16.982676999999999</v>
      </c>
      <c r="AC60" s="516">
        <f>AB60/AB30*100</f>
        <v>0.54596775461729319</v>
      </c>
    </row>
    <row r="61" spans="1:29" ht="15.75" customHeight="1">
      <c r="A61" s="512" t="s">
        <v>135</v>
      </c>
      <c r="B61" s="453" t="s">
        <v>136</v>
      </c>
      <c r="C61" s="376" t="s">
        <v>137</v>
      </c>
      <c r="D61" s="376"/>
      <c r="E61" s="376"/>
      <c r="F61" s="376"/>
      <c r="G61" s="376"/>
      <c r="H61" s="512">
        <v>0.89298600000000006</v>
      </c>
      <c r="I61" s="376">
        <v>1.5648214035316406</v>
      </c>
      <c r="J61" s="535"/>
      <c r="K61" s="516"/>
      <c r="L61" s="535"/>
      <c r="M61" s="516"/>
      <c r="N61" s="535"/>
      <c r="O61" s="516"/>
      <c r="P61" s="535"/>
      <c r="Q61" s="516"/>
      <c r="R61" s="535"/>
      <c r="S61" s="516"/>
      <c r="T61" s="391">
        <v>0.77</v>
      </c>
      <c r="U61" s="534">
        <v>5.3889114398891431</v>
      </c>
      <c r="V61" s="514"/>
      <c r="W61" s="514"/>
      <c r="X61" s="516"/>
      <c r="Y61" s="516"/>
      <c r="Z61" s="514">
        <v>2.8010000000000002</v>
      </c>
      <c r="AA61" s="514">
        <v>7.925302969034588E-2</v>
      </c>
      <c r="AB61" s="535">
        <v>3.6939860000000002</v>
      </c>
      <c r="AC61" s="516">
        <f>AB61/AB30*100</f>
        <v>0.11875614439394429</v>
      </c>
    </row>
    <row r="62" spans="1:29" ht="15.75" customHeight="1">
      <c r="A62" s="512" t="s">
        <v>138</v>
      </c>
      <c r="B62" s="456" t="s">
        <v>139</v>
      </c>
      <c r="C62" s="376" t="s">
        <v>140</v>
      </c>
      <c r="D62" s="376"/>
      <c r="E62" s="376"/>
      <c r="F62" s="376"/>
      <c r="G62" s="376"/>
      <c r="H62" s="512">
        <v>0</v>
      </c>
      <c r="I62" s="376">
        <v>0</v>
      </c>
      <c r="J62" s="534"/>
      <c r="K62" s="514"/>
      <c r="L62" s="534"/>
      <c r="M62" s="514"/>
      <c r="N62" s="534"/>
      <c r="O62" s="514"/>
      <c r="P62" s="534"/>
      <c r="Q62" s="514"/>
      <c r="R62" s="534"/>
      <c r="S62" s="514"/>
      <c r="T62" s="391">
        <v>0</v>
      </c>
      <c r="U62" s="534">
        <v>0</v>
      </c>
      <c r="V62" s="514"/>
      <c r="W62" s="514"/>
      <c r="X62" s="514"/>
      <c r="Y62" s="514"/>
      <c r="Z62" s="514">
        <v>694.10142499999995</v>
      </c>
      <c r="AA62" s="514">
        <v>19.639286270487819</v>
      </c>
      <c r="AB62" s="535">
        <v>694.10142499999995</v>
      </c>
      <c r="AC62" s="516">
        <f>AB62/AB30*100</f>
        <v>22.314326326992706</v>
      </c>
    </row>
    <row r="63" spans="1:29" ht="15.75" customHeight="1">
      <c r="A63" s="512" t="s">
        <v>141</v>
      </c>
      <c r="B63" s="453" t="s">
        <v>142</v>
      </c>
      <c r="C63" s="376" t="s">
        <v>143</v>
      </c>
      <c r="D63" s="376"/>
      <c r="E63" s="376"/>
      <c r="F63" s="376"/>
      <c r="G63" s="376"/>
      <c r="H63" s="512">
        <v>25.834022000000001</v>
      </c>
      <c r="I63" s="376">
        <v>45.270172841351695</v>
      </c>
      <c r="J63" s="534"/>
      <c r="K63" s="514"/>
      <c r="L63" s="534"/>
      <c r="M63" s="514"/>
      <c r="N63" s="534"/>
      <c r="O63" s="514"/>
      <c r="P63" s="534"/>
      <c r="Q63" s="514"/>
      <c r="R63" s="534"/>
      <c r="S63" s="514"/>
      <c r="T63" s="391">
        <v>6.5299999999999994</v>
      </c>
      <c r="U63" s="534">
        <v>45.700768444774155</v>
      </c>
      <c r="V63" s="514"/>
      <c r="W63" s="514"/>
      <c r="X63" s="514"/>
      <c r="Y63" s="514"/>
      <c r="Z63" s="514">
        <v>2.13</v>
      </c>
      <c r="AA63" s="514">
        <v>6.0267387804511498E-2</v>
      </c>
      <c r="AB63" s="535"/>
      <c r="AC63" s="516"/>
    </row>
    <row r="64" spans="1:29" ht="15.75" customHeight="1">
      <c r="A64" s="512" t="s">
        <v>144</v>
      </c>
      <c r="B64" s="453" t="s">
        <v>145</v>
      </c>
      <c r="C64" s="376" t="s">
        <v>146</v>
      </c>
      <c r="D64" s="376"/>
      <c r="E64" s="376"/>
      <c r="F64" s="376"/>
      <c r="G64" s="376"/>
      <c r="H64" s="512">
        <v>2.1078449999999997</v>
      </c>
      <c r="I64" s="376">
        <v>3.6936760165636984</v>
      </c>
      <c r="J64" s="534"/>
      <c r="K64" s="514"/>
      <c r="L64" s="534"/>
      <c r="M64" s="514"/>
      <c r="N64" s="534"/>
      <c r="O64" s="514"/>
      <c r="P64" s="534"/>
      <c r="Q64" s="514"/>
      <c r="R64" s="534"/>
      <c r="S64" s="514"/>
      <c r="T64" s="391">
        <v>0</v>
      </c>
      <c r="U64" s="534">
        <v>0</v>
      </c>
      <c r="V64" s="514"/>
      <c r="W64" s="514"/>
      <c r="X64" s="514"/>
      <c r="Y64" s="514"/>
      <c r="Z64" s="514">
        <v>9.4613059999999987</v>
      </c>
      <c r="AA64" s="514">
        <v>0.26770337926720728</v>
      </c>
      <c r="AB64" s="535">
        <v>11.569150999999998</v>
      </c>
      <c r="AC64" s="516">
        <f>AB64/AB30*100</f>
        <v>0.37193096202079395</v>
      </c>
    </row>
    <row r="65" spans="1:29" ht="15.75" customHeight="1">
      <c r="A65" s="512" t="s">
        <v>147</v>
      </c>
      <c r="B65" s="453" t="s">
        <v>148</v>
      </c>
      <c r="C65" s="376" t="s">
        <v>149</v>
      </c>
      <c r="D65" s="376"/>
      <c r="E65" s="376"/>
      <c r="F65" s="376"/>
      <c r="G65" s="376"/>
      <c r="H65" s="512">
        <v>1.0371920000000001</v>
      </c>
      <c r="I65" s="376">
        <v>1.8175203655732446</v>
      </c>
      <c r="J65" s="534"/>
      <c r="K65" s="514"/>
      <c r="L65" s="534"/>
      <c r="M65" s="514"/>
      <c r="N65" s="534"/>
      <c r="O65" s="514"/>
      <c r="P65" s="534"/>
      <c r="Q65" s="514"/>
      <c r="R65" s="534"/>
      <c r="S65" s="514"/>
      <c r="T65" s="391">
        <v>0</v>
      </c>
      <c r="U65" s="534">
        <v>0</v>
      </c>
      <c r="V65" s="514"/>
      <c r="W65" s="514"/>
      <c r="X65" s="514"/>
      <c r="Y65" s="514"/>
      <c r="Z65" s="514">
        <v>0.66440100000000002</v>
      </c>
      <c r="AA65" s="514">
        <v>1.879892616183345E-2</v>
      </c>
      <c r="AB65" s="535">
        <v>1.7015929999999999</v>
      </c>
      <c r="AC65" s="516">
        <f>AB65/AB30*100</f>
        <v>5.4703678900711809E-2</v>
      </c>
    </row>
    <row r="66" spans="1:29" ht="15.75" customHeight="1">
      <c r="A66" s="512" t="s">
        <v>150</v>
      </c>
      <c r="B66" s="453" t="s">
        <v>151</v>
      </c>
      <c r="C66" s="376" t="s">
        <v>172</v>
      </c>
      <c r="D66" s="376"/>
      <c r="E66" s="376"/>
      <c r="F66" s="376"/>
      <c r="G66" s="376"/>
      <c r="H66" s="512">
        <v>0</v>
      </c>
      <c r="I66" s="376">
        <v>0</v>
      </c>
      <c r="J66" s="534"/>
      <c r="K66" s="514"/>
      <c r="L66" s="534"/>
      <c r="M66" s="514"/>
      <c r="N66" s="534"/>
      <c r="O66" s="514"/>
      <c r="P66" s="534"/>
      <c r="Q66" s="514"/>
      <c r="R66" s="534"/>
      <c r="S66" s="514"/>
      <c r="T66" s="391">
        <v>0</v>
      </c>
      <c r="U66" s="534">
        <v>0</v>
      </c>
      <c r="V66" s="514"/>
      <c r="W66" s="514"/>
      <c r="X66" s="514"/>
      <c r="Y66" s="514"/>
      <c r="Z66" s="514">
        <v>0</v>
      </c>
      <c r="AA66" s="514">
        <v>0</v>
      </c>
      <c r="AB66" s="535"/>
      <c r="AC66" s="516"/>
    </row>
    <row r="67" spans="1:29" ht="15.75" customHeight="1">
      <c r="A67" s="512" t="s">
        <v>152</v>
      </c>
      <c r="B67" s="453" t="s">
        <v>153</v>
      </c>
      <c r="C67" s="376" t="s">
        <v>154</v>
      </c>
      <c r="D67" s="376"/>
      <c r="E67" s="376"/>
      <c r="F67" s="376"/>
      <c r="G67" s="376"/>
      <c r="H67" s="512">
        <v>0.13747600000000001</v>
      </c>
      <c r="I67" s="376">
        <v>0.24090566623879414</v>
      </c>
      <c r="J67" s="535"/>
      <c r="K67" s="516"/>
      <c r="L67" s="535"/>
      <c r="M67" s="516"/>
      <c r="N67" s="535"/>
      <c r="O67" s="516"/>
      <c r="P67" s="535"/>
      <c r="Q67" s="516"/>
      <c r="R67" s="535"/>
      <c r="S67" s="516"/>
      <c r="T67" s="391">
        <v>0</v>
      </c>
      <c r="U67" s="534">
        <v>0</v>
      </c>
      <c r="V67" s="514"/>
      <c r="W67" s="514"/>
      <c r="X67" s="516"/>
      <c r="Y67" s="516"/>
      <c r="Z67" s="514">
        <v>7.9662109999999995</v>
      </c>
      <c r="AA67" s="514">
        <v>0.22540034162890393</v>
      </c>
      <c r="AB67" s="535">
        <v>8.103686999999999</v>
      </c>
      <c r="AC67" s="516">
        <f>AB67/AB30*100</f>
        <v>0.26052145933832155</v>
      </c>
    </row>
    <row r="68" spans="1:29" ht="15.75" customHeight="1">
      <c r="A68" s="512" t="s">
        <v>155</v>
      </c>
      <c r="B68" s="453" t="s">
        <v>156</v>
      </c>
      <c r="C68" s="376" t="s">
        <v>157</v>
      </c>
      <c r="D68" s="376"/>
      <c r="E68" s="376"/>
      <c r="F68" s="376"/>
      <c r="G68" s="376"/>
      <c r="H68" s="512">
        <v>6.3094139999999994</v>
      </c>
      <c r="I68" s="376">
        <v>11.056283156670073</v>
      </c>
      <c r="J68" s="535"/>
      <c r="K68" s="535"/>
      <c r="L68" s="535"/>
      <c r="M68" s="535"/>
      <c r="N68" s="535"/>
      <c r="O68" s="535"/>
      <c r="P68" s="535"/>
      <c r="Q68" s="535"/>
      <c r="R68" s="535"/>
      <c r="S68" s="535"/>
      <c r="T68" s="391">
        <v>0</v>
      </c>
      <c r="U68" s="534">
        <v>0</v>
      </c>
      <c r="V68" s="514"/>
      <c r="W68" s="514"/>
      <c r="X68" s="535"/>
      <c r="Y68" s="535"/>
      <c r="Z68" s="514">
        <v>0</v>
      </c>
      <c r="AA68" s="514">
        <v>0</v>
      </c>
      <c r="AB68" s="535"/>
      <c r="AC68" s="535"/>
    </row>
    <row r="69" spans="1:29" ht="15.75" customHeight="1">
      <c r="A69" s="512" t="s">
        <v>158</v>
      </c>
      <c r="B69" s="453" t="s">
        <v>159</v>
      </c>
      <c r="C69" s="376" t="s">
        <v>160</v>
      </c>
      <c r="D69" s="376"/>
      <c r="E69" s="376"/>
      <c r="F69" s="376"/>
      <c r="G69" s="376"/>
      <c r="H69" s="512">
        <v>0</v>
      </c>
      <c r="I69" s="376">
        <v>0</v>
      </c>
      <c r="J69" s="535"/>
      <c r="K69" s="535"/>
      <c r="L69" s="535"/>
      <c r="M69" s="535"/>
      <c r="N69" s="535"/>
      <c r="O69" s="535"/>
      <c r="P69" s="535"/>
      <c r="Q69" s="535"/>
      <c r="R69" s="535"/>
      <c r="S69" s="535"/>
      <c r="T69" s="391">
        <v>0</v>
      </c>
      <c r="U69" s="534">
        <v>0</v>
      </c>
      <c r="V69" s="514"/>
      <c r="W69" s="514"/>
      <c r="X69" s="535"/>
      <c r="Y69" s="535"/>
      <c r="Z69" s="514">
        <v>112.57449399999997</v>
      </c>
      <c r="AA69" s="514">
        <v>3.1852444538942022</v>
      </c>
      <c r="AB69" s="535"/>
      <c r="AC69" s="535"/>
    </row>
    <row r="70" spans="1:29" ht="15.75" customHeight="1">
      <c r="A70" s="512" t="s">
        <v>161</v>
      </c>
      <c r="B70" s="453" t="s">
        <v>162</v>
      </c>
      <c r="C70" s="376" t="s">
        <v>163</v>
      </c>
      <c r="D70" s="376"/>
      <c r="E70" s="376"/>
      <c r="F70" s="376"/>
      <c r="G70" s="376"/>
      <c r="H70" s="512">
        <v>6.6073000000000007E-2</v>
      </c>
      <c r="I70" s="376">
        <v>0.11578282816925023</v>
      </c>
      <c r="J70" s="535"/>
      <c r="K70" s="535"/>
      <c r="L70" s="535"/>
      <c r="M70" s="535"/>
      <c r="N70" s="535"/>
      <c r="O70" s="535"/>
      <c r="P70" s="535"/>
      <c r="Q70" s="535"/>
      <c r="R70" s="535"/>
      <c r="S70" s="535"/>
      <c r="T70" s="391">
        <v>0</v>
      </c>
      <c r="U70" s="534">
        <v>0</v>
      </c>
      <c r="V70" s="514"/>
      <c r="W70" s="514"/>
      <c r="X70" s="535"/>
      <c r="Y70" s="535"/>
      <c r="Z70" s="514">
        <v>19.159634</v>
      </c>
      <c r="AA70" s="514">
        <v>0.54211318895328819</v>
      </c>
      <c r="AB70" s="535"/>
      <c r="AC70" s="535"/>
    </row>
    <row r="71" spans="1:29" ht="18" customHeight="1">
      <c r="A71" s="512" t="s">
        <v>164</v>
      </c>
      <c r="B71" s="453" t="s">
        <v>165</v>
      </c>
      <c r="C71" s="376" t="s">
        <v>166</v>
      </c>
      <c r="D71" s="376"/>
      <c r="E71" s="376"/>
      <c r="F71" s="376"/>
      <c r="G71" s="376"/>
      <c r="H71" s="512">
        <v>0</v>
      </c>
      <c r="I71" s="376">
        <v>0</v>
      </c>
      <c r="J71" s="535"/>
      <c r="K71" s="535"/>
      <c r="L71" s="535"/>
      <c r="M71" s="535"/>
      <c r="N71" s="535"/>
      <c r="O71" s="535"/>
      <c r="P71" s="535"/>
      <c r="Q71" s="535"/>
      <c r="R71" s="535"/>
      <c r="S71" s="535"/>
      <c r="T71" s="391">
        <v>0</v>
      </c>
      <c r="U71" s="534">
        <v>0</v>
      </c>
      <c r="V71" s="535"/>
      <c r="W71" s="514"/>
      <c r="X71" s="535"/>
      <c r="Y71" s="535"/>
      <c r="Z71" s="514">
        <v>0.29684699999999997</v>
      </c>
      <c r="AA71" s="514">
        <v>8.3991517688290253E-3</v>
      </c>
      <c r="AB71" s="535"/>
      <c r="AC71" s="535"/>
    </row>
    <row r="72" spans="1:29" ht="18" customHeight="1">
      <c r="A72" s="512" t="s">
        <v>167</v>
      </c>
      <c r="B72" s="453" t="s">
        <v>168</v>
      </c>
      <c r="C72" s="376" t="s">
        <v>169</v>
      </c>
      <c r="D72" s="376"/>
      <c r="E72" s="376"/>
      <c r="F72" s="376"/>
      <c r="G72" s="376"/>
      <c r="H72" s="512">
        <v>0</v>
      </c>
      <c r="I72" s="376">
        <v>0</v>
      </c>
      <c r="J72" s="535"/>
      <c r="K72" s="535"/>
      <c r="L72" s="535"/>
      <c r="M72" s="535"/>
      <c r="N72" s="535"/>
      <c r="O72" s="535"/>
      <c r="P72" s="535"/>
      <c r="Q72" s="535"/>
      <c r="R72" s="535"/>
      <c r="S72" s="535"/>
      <c r="T72" s="391">
        <v>0</v>
      </c>
      <c r="U72" s="534">
        <v>0</v>
      </c>
      <c r="V72" s="535"/>
      <c r="W72" s="535"/>
      <c r="X72" s="535"/>
      <c r="Y72" s="535"/>
      <c r="Z72" s="514">
        <v>0</v>
      </c>
      <c r="AA72" s="514">
        <v>0</v>
      </c>
      <c r="AB72" s="535"/>
      <c r="AC72" s="535"/>
    </row>
    <row r="73" spans="1:29" ht="20.25" customHeight="1">
      <c r="A73" s="537">
        <v>3</v>
      </c>
      <c r="B73" s="486" t="s">
        <v>170</v>
      </c>
      <c r="C73" s="487" t="s">
        <v>171</v>
      </c>
      <c r="D73" s="487"/>
      <c r="E73" s="487"/>
      <c r="F73" s="487"/>
      <c r="G73" s="487"/>
      <c r="H73" s="512">
        <v>0</v>
      </c>
      <c r="I73" s="376">
        <v>0</v>
      </c>
      <c r="J73" s="535"/>
      <c r="K73" s="535"/>
      <c r="L73" s="535"/>
      <c r="M73" s="535"/>
      <c r="N73" s="535"/>
      <c r="O73" s="535"/>
      <c r="P73" s="535"/>
      <c r="Q73" s="535"/>
      <c r="R73" s="535"/>
      <c r="S73" s="535"/>
      <c r="T73" s="391">
        <v>0</v>
      </c>
      <c r="U73" s="534">
        <v>0</v>
      </c>
      <c r="V73" s="535"/>
      <c r="W73" s="535"/>
      <c r="X73" s="535"/>
      <c r="Y73" s="535"/>
      <c r="Z73" s="514">
        <v>0</v>
      </c>
      <c r="AA73" s="514">
        <v>0</v>
      </c>
      <c r="AB73" s="535"/>
      <c r="AC73" s="535"/>
    </row>
    <row r="74" spans="1:29" ht="18" hidden="1" customHeight="1">
      <c r="A74" s="537">
        <v>4</v>
      </c>
      <c r="B74" s="486" t="s">
        <v>212</v>
      </c>
      <c r="C74" s="487" t="s">
        <v>213</v>
      </c>
      <c r="D74" s="487"/>
      <c r="E74" s="487"/>
      <c r="F74" s="487"/>
      <c r="G74" s="487"/>
      <c r="H74" s="376"/>
      <c r="I74" s="487"/>
      <c r="J74" s="535"/>
      <c r="K74" s="535"/>
      <c r="L74" s="535"/>
      <c r="M74" s="535"/>
      <c r="N74" s="535"/>
      <c r="O74" s="535"/>
      <c r="P74" s="535"/>
      <c r="Q74" s="535"/>
      <c r="R74" s="535"/>
      <c r="S74" s="535"/>
      <c r="T74" s="391">
        <v>0</v>
      </c>
      <c r="U74" s="535"/>
      <c r="V74" s="535"/>
      <c r="W74" s="535"/>
      <c r="X74" s="535"/>
      <c r="Y74" s="535"/>
      <c r="Z74" s="509">
        <v>0</v>
      </c>
      <c r="AA74" s="509">
        <v>0</v>
      </c>
      <c r="AB74" s="535"/>
      <c r="AC74" s="535"/>
    </row>
  </sheetData>
  <mergeCells count="19">
    <mergeCell ref="P4:Q4"/>
    <mergeCell ref="R4:S4"/>
    <mergeCell ref="T4:U4"/>
    <mergeCell ref="V4:W4"/>
    <mergeCell ref="A1:B1"/>
    <mergeCell ref="A2:AC2"/>
    <mergeCell ref="U3:W3"/>
    <mergeCell ref="A4:A5"/>
    <mergeCell ref="B4:B5"/>
    <mergeCell ref="C4:C5"/>
    <mergeCell ref="D4:E4"/>
    <mergeCell ref="F4:G4"/>
    <mergeCell ref="H4:I4"/>
    <mergeCell ref="J4:K4"/>
    <mergeCell ref="X4:Y4"/>
    <mergeCell ref="Z4:AA4"/>
    <mergeCell ref="AB4:AC4"/>
    <mergeCell ref="L4:M4"/>
    <mergeCell ref="N4:O4"/>
  </mergeCells>
  <pageMargins left="0.90416666666666667" right="0.7" top="0.60520833333333335" bottom="0.75" header="0.3" footer="0.3"/>
  <pageSetup paperSize="8" scale="70" orientation="landscape" r:id="rId1"/>
  <ignoredErrors>
    <ignoredError sqref="O41:S41 M7:P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V77"/>
  <sheetViews>
    <sheetView showZeros="0" view="pageLayout" workbookViewId="0">
      <selection activeCell="E5" sqref="A5:XFD7"/>
    </sheetView>
  </sheetViews>
  <sheetFormatPr defaultColWidth="6.85546875" defaultRowHeight="12.75"/>
  <cols>
    <col min="1" max="1" width="4.85546875" style="211" bestFit="1" customWidth="1"/>
    <col min="2" max="2" width="29.5703125" style="200" customWidth="1"/>
    <col min="3" max="3" width="6.28515625" style="211" customWidth="1"/>
    <col min="4" max="4" width="10.7109375" style="201" customWidth="1"/>
    <col min="5" max="5" width="9.85546875" style="191" customWidth="1"/>
    <col min="6" max="7" width="8.7109375" style="201" customWidth="1"/>
    <col min="8" max="9" width="8.7109375" style="201" hidden="1" customWidth="1"/>
    <col min="10" max="10" width="8.7109375" style="201" customWidth="1"/>
    <col min="11" max="11" width="8.7109375" style="373" customWidth="1"/>
    <col min="12" max="12" width="8.7109375" style="201" customWidth="1"/>
    <col min="13" max="15" width="8.7109375" style="201" hidden="1" customWidth="1"/>
    <col min="16" max="16" width="8.7109375" style="270" customWidth="1"/>
    <col min="17" max="19" width="8.7109375" style="201" hidden="1" customWidth="1"/>
    <col min="20" max="20" width="9.42578125" style="270" bestFit="1" customWidth="1"/>
    <col min="21" max="21" width="9.42578125" style="201" bestFit="1" customWidth="1"/>
    <col min="22" max="23" width="8.7109375" style="201" hidden="1" customWidth="1"/>
    <col min="24" max="24" width="8.7109375" style="201" customWidth="1"/>
    <col min="25" max="25" width="8.7109375" style="201" hidden="1" customWidth="1"/>
    <col min="26" max="26" width="7.7109375" style="270" customWidth="1"/>
    <col min="27" max="27" width="9.42578125" style="209" customWidth="1"/>
    <col min="28" max="28" width="7" style="270" bestFit="1" customWidth="1"/>
    <col min="29" max="29" width="5.7109375" style="201" bestFit="1" customWidth="1"/>
    <col min="30" max="30" width="7.85546875" style="201" hidden="1" customWidth="1"/>
    <col min="31" max="31" width="5.28515625" style="201" hidden="1" customWidth="1"/>
    <col min="32" max="32" width="7.28515625" style="201" bestFit="1" customWidth="1"/>
    <col min="33" max="33" width="7.28515625" style="270" bestFit="1" customWidth="1"/>
    <col min="34" max="34" width="7" style="270" bestFit="1" customWidth="1"/>
    <col min="35" max="35" width="6.28515625" style="201" bestFit="1" customWidth="1"/>
    <col min="36" max="36" width="7" style="201" bestFit="1" customWidth="1"/>
    <col min="37" max="37" width="7.85546875" style="270" bestFit="1" customWidth="1"/>
    <col min="38" max="38" width="7.85546875" style="201" bestFit="1" customWidth="1"/>
    <col min="39" max="39" width="7" style="201" bestFit="1" customWidth="1"/>
    <col min="40" max="40" width="6.28515625" style="201" bestFit="1" customWidth="1"/>
    <col min="41" max="41" width="5.7109375" style="201" bestFit="1" customWidth="1"/>
    <col min="42" max="43" width="6.28515625" style="201" bestFit="1" customWidth="1"/>
    <col min="44" max="44" width="7.7109375" style="201" customWidth="1"/>
    <col min="45" max="45" width="5.28515625" style="201" bestFit="1" customWidth="1"/>
    <col min="46" max="46" width="5.140625" style="201" hidden="1" customWidth="1"/>
    <col min="47" max="48" width="5.7109375" style="201" bestFit="1" customWidth="1"/>
    <col min="49" max="49" width="6.28515625" style="201" bestFit="1" customWidth="1"/>
    <col min="50" max="50" width="7" style="201" bestFit="1" customWidth="1"/>
    <col min="51" max="51" width="5.28515625" style="201" hidden="1" customWidth="1"/>
    <col min="52" max="52" width="5.7109375" style="201" bestFit="1" customWidth="1"/>
    <col min="53" max="53" width="5.28515625" style="201" bestFit="1" customWidth="1"/>
    <col min="54" max="54" width="5.28515625" style="201" hidden="1" customWidth="1"/>
    <col min="55" max="55" width="6.28515625" style="201" customWidth="1"/>
    <col min="56" max="56" width="6.28515625" style="270" bestFit="1" customWidth="1"/>
    <col min="57" max="57" width="7.85546875" style="201" bestFit="1" customWidth="1"/>
    <col min="58" max="58" width="7.85546875" style="270" bestFit="1" customWidth="1"/>
    <col min="59" max="59" width="5.7109375" style="201" bestFit="1" customWidth="1"/>
    <col min="60" max="60" width="5.28515625" style="201" bestFit="1" customWidth="1"/>
    <col min="61" max="62" width="5.7109375" style="201" customWidth="1"/>
    <col min="63" max="63" width="8.7109375" style="201" customWidth="1"/>
    <col min="64" max="64" width="7" style="201" customWidth="1"/>
    <col min="65" max="65" width="6.7109375" style="201" customWidth="1"/>
    <col min="66" max="66" width="4.85546875" style="201" bestFit="1" customWidth="1"/>
    <col min="67" max="67" width="4.85546875" style="201" hidden="1" customWidth="1"/>
    <col min="68" max="68" width="6.85546875" style="191" customWidth="1"/>
    <col min="69" max="69" width="8.28515625" style="201" bestFit="1" customWidth="1"/>
    <col min="70" max="70" width="10.7109375" style="271" hidden="1" customWidth="1"/>
    <col min="71" max="71" width="11" style="201" customWidth="1"/>
    <col min="72" max="73" width="10.28515625" style="201" hidden="1" customWidth="1"/>
    <col min="74" max="74" width="8.7109375" style="201" hidden="1" customWidth="1"/>
    <col min="75" max="76" width="5.28515625" style="201" bestFit="1" customWidth="1"/>
    <col min="77" max="16384" width="6.85546875" style="201"/>
  </cols>
  <sheetData>
    <row r="1" spans="1:74" s="191" customFormat="1" ht="18" customHeight="1">
      <c r="A1" s="598" t="s">
        <v>183</v>
      </c>
      <c r="B1" s="598"/>
      <c r="C1" s="208"/>
      <c r="K1" s="366"/>
      <c r="P1" s="209"/>
      <c r="T1" s="209"/>
      <c r="Z1" s="209"/>
      <c r="AA1" s="209"/>
      <c r="AB1" s="209"/>
      <c r="AG1" s="209"/>
      <c r="AH1" s="209"/>
      <c r="AK1" s="209"/>
      <c r="BD1" s="209"/>
      <c r="BF1" s="209"/>
      <c r="BR1" s="210"/>
    </row>
    <row r="2" spans="1:74" s="191" customFormat="1" ht="18" customHeight="1">
      <c r="A2" s="599" t="s">
        <v>343</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c r="AU2" s="599"/>
      <c r="AV2" s="599"/>
      <c r="AW2" s="599"/>
      <c r="AX2" s="599"/>
      <c r="AY2" s="599"/>
      <c r="AZ2" s="599"/>
      <c r="BA2" s="599"/>
      <c r="BB2" s="599"/>
      <c r="BC2" s="599"/>
      <c r="BD2" s="599"/>
      <c r="BE2" s="599"/>
      <c r="BF2" s="599"/>
      <c r="BG2" s="599"/>
      <c r="BH2" s="599"/>
      <c r="BI2" s="599"/>
      <c r="BJ2" s="599"/>
      <c r="BK2" s="599"/>
      <c r="BL2" s="599"/>
      <c r="BM2" s="599"/>
      <c r="BN2" s="599"/>
      <c r="BO2" s="599"/>
      <c r="BP2" s="599"/>
      <c r="BQ2" s="599"/>
      <c r="BR2" s="599"/>
      <c r="BS2" s="599"/>
    </row>
    <row r="3" spans="1:74" ht="18" customHeight="1" thickBot="1">
      <c r="B3" s="192"/>
      <c r="D3" s="192"/>
      <c r="E3" s="477"/>
      <c r="F3" s="192"/>
      <c r="G3" s="192"/>
      <c r="H3" s="192"/>
      <c r="I3" s="192"/>
      <c r="J3" s="192"/>
      <c r="K3" s="212"/>
      <c r="L3" s="192"/>
      <c r="M3" s="192"/>
      <c r="N3" s="192"/>
      <c r="O3" s="192"/>
      <c r="P3" s="212"/>
      <c r="Q3" s="192"/>
      <c r="R3" s="192"/>
      <c r="S3" s="192"/>
      <c r="T3" s="212"/>
      <c r="U3" s="192"/>
      <c r="V3" s="192"/>
      <c r="W3" s="192"/>
      <c r="X3" s="192"/>
      <c r="Y3" s="192"/>
      <c r="Z3" s="212"/>
      <c r="AA3" s="213"/>
      <c r="AB3" s="212"/>
      <c r="AC3" s="192"/>
      <c r="AD3" s="192"/>
      <c r="AE3" s="192"/>
      <c r="AF3" s="192"/>
      <c r="AG3" s="212"/>
      <c r="AH3" s="212"/>
      <c r="AI3" s="192"/>
      <c r="AJ3" s="192"/>
      <c r="AK3" s="212"/>
      <c r="AL3" s="192"/>
      <c r="AM3" s="192"/>
      <c r="AN3" s="192"/>
      <c r="AO3" s="192"/>
      <c r="AP3" s="192"/>
      <c r="AQ3" s="192"/>
      <c r="AR3" s="192"/>
      <c r="AS3" s="192"/>
      <c r="AT3" s="192"/>
      <c r="AU3" s="192"/>
      <c r="AV3" s="192"/>
      <c r="AW3" s="192"/>
      <c r="AX3" s="192"/>
      <c r="AY3" s="192"/>
      <c r="AZ3" s="192"/>
      <c r="BA3" s="192"/>
      <c r="BB3" s="192"/>
      <c r="BC3" s="192"/>
      <c r="BD3" s="212"/>
      <c r="BE3" s="192"/>
      <c r="BF3" s="212"/>
      <c r="BG3" s="192"/>
      <c r="BH3" s="192"/>
      <c r="BI3" s="192"/>
      <c r="BJ3" s="192"/>
      <c r="BK3" s="192"/>
      <c r="BL3" s="192"/>
      <c r="BM3" s="192"/>
      <c r="BN3" s="192"/>
      <c r="BO3" s="192"/>
      <c r="BP3" s="477"/>
      <c r="BQ3" s="600" t="s">
        <v>1</v>
      </c>
      <c r="BR3" s="600"/>
      <c r="BS3" s="600"/>
    </row>
    <row r="4" spans="1:74" ht="26.25" customHeight="1">
      <c r="A4" s="601" t="s">
        <v>2</v>
      </c>
      <c r="B4" s="603" t="s">
        <v>187</v>
      </c>
      <c r="C4" s="605" t="s">
        <v>3</v>
      </c>
      <c r="D4" s="596" t="s">
        <v>287</v>
      </c>
      <c r="E4" s="607" t="s">
        <v>288</v>
      </c>
      <c r="F4" s="608"/>
      <c r="G4" s="608"/>
      <c r="H4" s="608"/>
      <c r="I4" s="608"/>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1" t="s">
        <v>289</v>
      </c>
      <c r="BR4" s="609" t="s">
        <v>290</v>
      </c>
      <c r="BS4" s="596" t="s">
        <v>291</v>
      </c>
    </row>
    <row r="5" spans="1:74" s="211" customFormat="1" ht="22.5" customHeight="1">
      <c r="A5" s="602"/>
      <c r="B5" s="604"/>
      <c r="C5" s="606"/>
      <c r="D5" s="597"/>
      <c r="E5" s="480" t="s">
        <v>11</v>
      </c>
      <c r="F5" s="376" t="s">
        <v>14</v>
      </c>
      <c r="G5" s="376" t="s">
        <v>16</v>
      </c>
      <c r="H5" s="376" t="s">
        <v>18</v>
      </c>
      <c r="I5" s="376" t="s">
        <v>20</v>
      </c>
      <c r="J5" s="376" t="s">
        <v>23</v>
      </c>
      <c r="K5" s="215" t="s">
        <v>26</v>
      </c>
      <c r="L5" s="376" t="s">
        <v>29</v>
      </c>
      <c r="M5" s="381" t="s">
        <v>31</v>
      </c>
      <c r="N5" s="381" t="s">
        <v>33</v>
      </c>
      <c r="O5" s="381" t="s">
        <v>35</v>
      </c>
      <c r="P5" s="215" t="s">
        <v>38</v>
      </c>
      <c r="Q5" s="376" t="s">
        <v>40</v>
      </c>
      <c r="R5" s="376" t="s">
        <v>42</v>
      </c>
      <c r="S5" s="376" t="s">
        <v>44</v>
      </c>
      <c r="T5" s="215" t="s">
        <v>47</v>
      </c>
      <c r="U5" s="376" t="s">
        <v>49</v>
      </c>
      <c r="V5" s="376" t="s">
        <v>51</v>
      </c>
      <c r="W5" s="376" t="s">
        <v>53</v>
      </c>
      <c r="X5" s="376" t="s">
        <v>56</v>
      </c>
      <c r="Y5" s="376" t="s">
        <v>59</v>
      </c>
      <c r="Z5" s="215" t="s">
        <v>62</v>
      </c>
      <c r="AA5" s="216" t="s">
        <v>65</v>
      </c>
      <c r="AB5" s="215" t="s">
        <v>69</v>
      </c>
      <c r="AC5" s="376" t="s">
        <v>72</v>
      </c>
      <c r="AD5" s="376" t="s">
        <v>75</v>
      </c>
      <c r="AE5" s="376" t="s">
        <v>78</v>
      </c>
      <c r="AF5" s="376" t="s">
        <v>80</v>
      </c>
      <c r="AG5" s="215" t="s">
        <v>83</v>
      </c>
      <c r="AH5" s="215" t="s">
        <v>86</v>
      </c>
      <c r="AI5" s="376" t="s">
        <v>89</v>
      </c>
      <c r="AJ5" s="376" t="s">
        <v>92</v>
      </c>
      <c r="AK5" s="215" t="s">
        <v>95</v>
      </c>
      <c r="AL5" s="401" t="s">
        <v>98</v>
      </c>
      <c r="AM5" s="401" t="s">
        <v>100</v>
      </c>
      <c r="AN5" s="401" t="s">
        <v>102</v>
      </c>
      <c r="AO5" s="401" t="s">
        <v>104</v>
      </c>
      <c r="AP5" s="401" t="s">
        <v>106</v>
      </c>
      <c r="AQ5" s="401" t="s">
        <v>108</v>
      </c>
      <c r="AR5" s="401" t="s">
        <v>110</v>
      </c>
      <c r="AS5" s="401" t="s">
        <v>112</v>
      </c>
      <c r="AT5" s="401" t="s">
        <v>114</v>
      </c>
      <c r="AU5" s="401" t="s">
        <v>116</v>
      </c>
      <c r="AV5" s="401" t="s">
        <v>118</v>
      </c>
      <c r="AW5" s="401" t="s">
        <v>120</v>
      </c>
      <c r="AX5" s="401" t="s">
        <v>122</v>
      </c>
      <c r="AY5" s="401" t="s">
        <v>124</v>
      </c>
      <c r="AZ5" s="401" t="s">
        <v>126</v>
      </c>
      <c r="BA5" s="401" t="s">
        <v>128</v>
      </c>
      <c r="BB5" s="376" t="s">
        <v>131</v>
      </c>
      <c r="BC5" s="376" t="s">
        <v>134</v>
      </c>
      <c r="BD5" s="215" t="s">
        <v>137</v>
      </c>
      <c r="BE5" s="376" t="s">
        <v>140</v>
      </c>
      <c r="BF5" s="215" t="s">
        <v>143</v>
      </c>
      <c r="BG5" s="376" t="s">
        <v>146</v>
      </c>
      <c r="BH5" s="376" t="s">
        <v>149</v>
      </c>
      <c r="BI5" s="376" t="s">
        <v>292</v>
      </c>
      <c r="BJ5" s="376" t="s">
        <v>154</v>
      </c>
      <c r="BK5" s="376" t="s">
        <v>157</v>
      </c>
      <c r="BL5" s="376" t="s">
        <v>160</v>
      </c>
      <c r="BM5" s="376" t="s">
        <v>163</v>
      </c>
      <c r="BN5" s="376" t="s">
        <v>166</v>
      </c>
      <c r="BO5" s="376" t="s">
        <v>169</v>
      </c>
      <c r="BP5" s="479" t="s">
        <v>171</v>
      </c>
      <c r="BQ5" s="602"/>
      <c r="BR5" s="610"/>
      <c r="BS5" s="597"/>
    </row>
    <row r="6" spans="1:74" s="211" customFormat="1" ht="29.25" customHeight="1">
      <c r="A6" s="217">
        <v>-1</v>
      </c>
      <c r="B6" s="497">
        <v>-2</v>
      </c>
      <c r="C6" s="218">
        <v>-3</v>
      </c>
      <c r="D6" s="193">
        <v>-4</v>
      </c>
      <c r="E6" s="219">
        <v>-5</v>
      </c>
      <c r="F6" s="218">
        <v>-6</v>
      </c>
      <c r="G6" s="218">
        <v>-7</v>
      </c>
      <c r="H6" s="218">
        <v>-8</v>
      </c>
      <c r="I6" s="218">
        <v>-9</v>
      </c>
      <c r="J6" s="218">
        <v>-10</v>
      </c>
      <c r="K6" s="220">
        <v>-11</v>
      </c>
      <c r="L6" s="218">
        <v>-12</v>
      </c>
      <c r="M6" s="218">
        <v>-13</v>
      </c>
      <c r="N6" s="218">
        <v>-14</v>
      </c>
      <c r="O6" s="218">
        <v>-15</v>
      </c>
      <c r="P6" s="220">
        <v>-16</v>
      </c>
      <c r="Q6" s="218">
        <v>-17</v>
      </c>
      <c r="R6" s="218">
        <v>-18</v>
      </c>
      <c r="S6" s="218">
        <v>-19</v>
      </c>
      <c r="T6" s="220">
        <v>-20</v>
      </c>
      <c r="U6" s="218">
        <v>-21</v>
      </c>
      <c r="V6" s="218">
        <v>-22</v>
      </c>
      <c r="W6" s="218">
        <v>-23</v>
      </c>
      <c r="X6" s="218">
        <v>-24</v>
      </c>
      <c r="Y6" s="218">
        <v>-25</v>
      </c>
      <c r="Z6" s="220">
        <v>-26</v>
      </c>
      <c r="AA6" s="221">
        <v>-27</v>
      </c>
      <c r="AB6" s="220">
        <v>-28</v>
      </c>
      <c r="AC6" s="218">
        <v>-29</v>
      </c>
      <c r="AD6" s="218">
        <v>-30</v>
      </c>
      <c r="AE6" s="218">
        <v>-31</v>
      </c>
      <c r="AF6" s="218">
        <v>-32</v>
      </c>
      <c r="AG6" s="220">
        <v>-33</v>
      </c>
      <c r="AH6" s="220">
        <v>-34</v>
      </c>
      <c r="AI6" s="218">
        <v>-35</v>
      </c>
      <c r="AJ6" s="218">
        <v>-36</v>
      </c>
      <c r="AK6" s="220">
        <v>-37</v>
      </c>
      <c r="AL6" s="218">
        <v>-38</v>
      </c>
      <c r="AM6" s="218">
        <v>-39</v>
      </c>
      <c r="AN6" s="218">
        <v>-40</v>
      </c>
      <c r="AO6" s="218">
        <v>-41</v>
      </c>
      <c r="AP6" s="218">
        <v>-42</v>
      </c>
      <c r="AQ6" s="218">
        <v>-43</v>
      </c>
      <c r="AR6" s="218">
        <v>-44</v>
      </c>
      <c r="AS6" s="218">
        <v>-45</v>
      </c>
      <c r="AT6" s="218">
        <v>-46</v>
      </c>
      <c r="AU6" s="218">
        <v>-47</v>
      </c>
      <c r="AV6" s="218">
        <v>-48</v>
      </c>
      <c r="AW6" s="218">
        <v>-49</v>
      </c>
      <c r="AX6" s="218">
        <v>-50</v>
      </c>
      <c r="AY6" s="218">
        <v>-51</v>
      </c>
      <c r="AZ6" s="218">
        <v>-52</v>
      </c>
      <c r="BA6" s="218">
        <v>-53</v>
      </c>
      <c r="BB6" s="218">
        <v>-54</v>
      </c>
      <c r="BC6" s="218">
        <v>-55</v>
      </c>
      <c r="BD6" s="220">
        <v>-56</v>
      </c>
      <c r="BE6" s="218">
        <v>-57</v>
      </c>
      <c r="BF6" s="220">
        <v>-58</v>
      </c>
      <c r="BG6" s="218">
        <v>-59</v>
      </c>
      <c r="BH6" s="218">
        <v>-60</v>
      </c>
      <c r="BI6" s="218">
        <v>-61</v>
      </c>
      <c r="BJ6" s="218">
        <v>-62</v>
      </c>
      <c r="BK6" s="218">
        <v>-63</v>
      </c>
      <c r="BL6" s="218">
        <v>-64</v>
      </c>
      <c r="BM6" s="218">
        <v>-65</v>
      </c>
      <c r="BN6" s="218">
        <v>-66</v>
      </c>
      <c r="BO6" s="218">
        <v>-67</v>
      </c>
      <c r="BP6" s="304">
        <v>-68</v>
      </c>
      <c r="BQ6" s="304">
        <v>-70</v>
      </c>
      <c r="BR6" s="364">
        <v>-71</v>
      </c>
      <c r="BS6" s="218">
        <v>-72</v>
      </c>
    </row>
    <row r="7" spans="1:74" s="191" customFormat="1" ht="22.5" customHeight="1">
      <c r="A7" s="222"/>
      <c r="B7" s="484" t="s">
        <v>293</v>
      </c>
      <c r="C7" s="223"/>
      <c r="D7" s="194">
        <f>D8+D31+D74</f>
        <v>101671.33237999999</v>
      </c>
      <c r="E7" s="224"/>
      <c r="F7" s="198"/>
      <c r="G7" s="198"/>
      <c r="H7" s="198"/>
      <c r="I7" s="198"/>
      <c r="J7" s="198"/>
      <c r="K7" s="367"/>
      <c r="L7" s="198"/>
      <c r="M7" s="198"/>
      <c r="N7" s="198"/>
      <c r="O7" s="198"/>
      <c r="P7" s="225"/>
      <c r="Q7" s="198"/>
      <c r="R7" s="198"/>
      <c r="S7" s="198"/>
      <c r="T7" s="225"/>
      <c r="U7" s="198"/>
      <c r="V7" s="198"/>
      <c r="W7" s="198"/>
      <c r="X7" s="198"/>
      <c r="Y7" s="198"/>
      <c r="Z7" s="225"/>
      <c r="AA7" s="225"/>
      <c r="AB7" s="225"/>
      <c r="AC7" s="198"/>
      <c r="AD7" s="198"/>
      <c r="AE7" s="198"/>
      <c r="AF7" s="198"/>
      <c r="AG7" s="225"/>
      <c r="AH7" s="225"/>
      <c r="AI7" s="198"/>
      <c r="AJ7" s="198"/>
      <c r="AK7" s="225"/>
      <c r="AL7" s="198"/>
      <c r="AM7" s="198"/>
      <c r="AN7" s="198"/>
      <c r="AO7" s="198"/>
      <c r="AP7" s="198"/>
      <c r="AQ7" s="198"/>
      <c r="AR7" s="198"/>
      <c r="AS7" s="198"/>
      <c r="AT7" s="198"/>
      <c r="AU7" s="198"/>
      <c r="AV7" s="198"/>
      <c r="AW7" s="198"/>
      <c r="AX7" s="198"/>
      <c r="AY7" s="198"/>
      <c r="AZ7" s="198"/>
      <c r="BA7" s="198"/>
      <c r="BB7" s="198"/>
      <c r="BC7" s="198"/>
      <c r="BD7" s="225"/>
      <c r="BE7" s="198"/>
      <c r="BF7" s="225"/>
      <c r="BG7" s="198"/>
      <c r="BH7" s="198"/>
      <c r="BI7" s="198"/>
      <c r="BJ7" s="198"/>
      <c r="BK7" s="198"/>
      <c r="BL7" s="198"/>
      <c r="BM7" s="198"/>
      <c r="BN7" s="198"/>
      <c r="BO7" s="198"/>
      <c r="BP7" s="226"/>
      <c r="BQ7" s="227"/>
      <c r="BR7" s="305"/>
      <c r="BS7" s="228">
        <f>BS8+BS31+BS74</f>
        <v>101671.33237999999</v>
      </c>
      <c r="BT7" s="191">
        <f>BS7-D7</f>
        <v>0</v>
      </c>
    </row>
    <row r="8" spans="1:74" s="238" customFormat="1" ht="23.1" customHeight="1">
      <c r="A8" s="229" t="s">
        <v>9</v>
      </c>
      <c r="B8" s="498" t="s">
        <v>10</v>
      </c>
      <c r="C8" s="230" t="s">
        <v>11</v>
      </c>
      <c r="D8" s="195">
        <v>96821.688455999989</v>
      </c>
      <c r="E8" s="231">
        <f>$D8-$BQ8</f>
        <v>96147.988843999992</v>
      </c>
      <c r="F8" s="232">
        <f>F14+F15+F16+F20+F24+F28+F29+F30</f>
        <v>0</v>
      </c>
      <c r="G8" s="232">
        <f>G10+G14+G15+G16+G20+G24+G28+G29+G30</f>
        <v>0</v>
      </c>
      <c r="H8" s="232">
        <f>H10+H14+H15+H16+H20+H24+H28+H29+H30</f>
        <v>0</v>
      </c>
      <c r="I8" s="232">
        <f>I10+I14+I15+I16+I20+I24+I28+I29+I30</f>
        <v>0</v>
      </c>
      <c r="J8" s="232">
        <f>J10+J15+J16+J20+J24+J29+J30+J28</f>
        <v>0</v>
      </c>
      <c r="K8" s="368">
        <f>K10+K14+K16+K20+K24+K28+K29+K30</f>
        <v>30.64</v>
      </c>
      <c r="L8" s="232">
        <f>L10+L14+L15+L20+L24+L28+L29+L30</f>
        <v>0</v>
      </c>
      <c r="M8" s="232">
        <f>M10+M14+M15+M16+M20+M24+M28+M29+M30</f>
        <v>0</v>
      </c>
      <c r="N8" s="232">
        <f>N10+N14+N15+N16+N20+N24+N28+N29+N30</f>
        <v>0</v>
      </c>
      <c r="O8" s="232">
        <f>O10+O14+O15+O16+O20+O24+O28+O29+O30</f>
        <v>0</v>
      </c>
      <c r="P8" s="233">
        <f>P10+P14+P15+P16+P24+P28+P29+P30</f>
        <v>0</v>
      </c>
      <c r="Q8" s="232">
        <f>Q10+Q14+Q15+Q16+Q20+Q24+Q28+Q29+Q30</f>
        <v>0</v>
      </c>
      <c r="R8" s="232">
        <f>R10+R14+R15+R16+R20+R24+R28+R29+R30</f>
        <v>0</v>
      </c>
      <c r="S8" s="232">
        <f>S10+S14+S15+S16+S20+S24+S28+S29+S30</f>
        <v>0</v>
      </c>
      <c r="T8" s="233">
        <f>T10+T14+T15+T16+T20+T28+T29+T30</f>
        <v>0</v>
      </c>
      <c r="U8" s="232">
        <f>U10+U14+U15+U16+U20+U24+U28+U29+U30</f>
        <v>0</v>
      </c>
      <c r="V8" s="232">
        <f>V10+V14+V15+V16+V20+V24+V28+V29+V30</f>
        <v>0</v>
      </c>
      <c r="W8" s="232">
        <f>W10+W14+W15+W16+W20+W24+W28+W29+W30</f>
        <v>0</v>
      </c>
      <c r="X8" s="232">
        <f>X10+X14+X15+X16+X20+X24+X29+X30</f>
        <v>0</v>
      </c>
      <c r="Y8" s="232">
        <f>Y10+Y14+Y15+Y16+Y20+Y24+Y28+Y30</f>
        <v>0</v>
      </c>
      <c r="Z8" s="233">
        <f>Z10+Z14+Z15+Z16+Z20+Z24+Z28+Z29</f>
        <v>49.129199999999997</v>
      </c>
      <c r="AA8" s="233">
        <f>AB8+AC8+AD8+AE8+AF8+AG8+AH8+AI8+AK8+BB8+BE8+BF8+BG8+BH8+BI8+BJ8+BK8+BL8+BM8+BN8+BO8+AJ8+BC8+BD8</f>
        <v>673.69961199999989</v>
      </c>
      <c r="AB8" s="233">
        <f>AB10+AB14+AB15+AB16+AB20+AB24+AB28+AB29+AB30</f>
        <v>36.662230000000001</v>
      </c>
      <c r="AC8" s="232">
        <f t="shared" ref="AC8:AJ8" si="0">AC10+AC14+AC15+AC16+AC20+AC24+AC28+AC29+AC30</f>
        <v>1</v>
      </c>
      <c r="AD8" s="232">
        <f t="shared" si="0"/>
        <v>0</v>
      </c>
      <c r="AE8" s="232">
        <f t="shared" si="0"/>
        <v>0</v>
      </c>
      <c r="AF8" s="232">
        <f t="shared" si="0"/>
        <v>74.19</v>
      </c>
      <c r="AG8" s="233">
        <f t="shared" si="0"/>
        <v>3.0760000000000005</v>
      </c>
      <c r="AH8" s="233">
        <f t="shared" si="0"/>
        <v>12.959199999999999</v>
      </c>
      <c r="AI8" s="232">
        <f t="shared" si="0"/>
        <v>0</v>
      </c>
      <c r="AJ8" s="232">
        <f t="shared" si="0"/>
        <v>36.72</v>
      </c>
      <c r="AK8" s="233">
        <f t="shared" ref="AK8:AK24" si="1">SUM(AL8:BA8)</f>
        <v>447.57394200000005</v>
      </c>
      <c r="AL8" s="232">
        <f t="shared" ref="AL8:BP8" si="2">AL10+AL14+AL15+AL16+AL20+AL24+AL28+AL29+AL30</f>
        <v>378.74827000000005</v>
      </c>
      <c r="AM8" s="232">
        <f t="shared" si="2"/>
        <v>8.5994719999999987</v>
      </c>
      <c r="AN8" s="232">
        <f t="shared" si="2"/>
        <v>1.6</v>
      </c>
      <c r="AO8" s="232">
        <f t="shared" si="2"/>
        <v>9.0000000000000011E-2</v>
      </c>
      <c r="AP8" s="232">
        <f t="shared" si="2"/>
        <v>7.2866000000000009</v>
      </c>
      <c r="AQ8" s="232">
        <f t="shared" si="2"/>
        <v>0.75</v>
      </c>
      <c r="AR8" s="232">
        <f t="shared" si="2"/>
        <v>45.3324</v>
      </c>
      <c r="AS8" s="232">
        <f t="shared" si="2"/>
        <v>7.0000000000000007E-2</v>
      </c>
      <c r="AT8" s="232">
        <f t="shared" si="2"/>
        <v>0</v>
      </c>
      <c r="AU8" s="232">
        <f t="shared" si="2"/>
        <v>1.5972000000000002</v>
      </c>
      <c r="AV8" s="232">
        <f t="shared" si="2"/>
        <v>3.5</v>
      </c>
      <c r="AW8" s="232">
        <f t="shared" si="2"/>
        <v>0</v>
      </c>
      <c r="AX8" s="232">
        <f t="shared" si="2"/>
        <v>0</v>
      </c>
      <c r="AY8" s="232">
        <f t="shared" si="2"/>
        <v>0</v>
      </c>
      <c r="AZ8" s="232">
        <f t="shared" si="2"/>
        <v>0</v>
      </c>
      <c r="BA8" s="232">
        <f t="shared" si="2"/>
        <v>0</v>
      </c>
      <c r="BB8" s="232">
        <f t="shared" si="2"/>
        <v>0</v>
      </c>
      <c r="BC8" s="232">
        <f t="shared" si="2"/>
        <v>6.82972</v>
      </c>
      <c r="BD8" s="233">
        <f t="shared" si="2"/>
        <v>0.86999999999999988</v>
      </c>
      <c r="BE8" s="232">
        <f t="shared" si="2"/>
        <v>45.900000000000006</v>
      </c>
      <c r="BF8" s="233">
        <f t="shared" si="2"/>
        <v>4.9245199999999993</v>
      </c>
      <c r="BG8" s="232">
        <f t="shared" si="2"/>
        <v>0.92</v>
      </c>
      <c r="BH8" s="232">
        <f t="shared" si="2"/>
        <v>0.44999999999999996</v>
      </c>
      <c r="BI8" s="232">
        <f t="shared" si="2"/>
        <v>0</v>
      </c>
      <c r="BJ8" s="232">
        <f t="shared" si="2"/>
        <v>1.5840000000000001</v>
      </c>
      <c r="BK8" s="232">
        <f t="shared" si="2"/>
        <v>0</v>
      </c>
      <c r="BL8" s="232">
        <f t="shared" si="2"/>
        <v>0</v>
      </c>
      <c r="BM8" s="232">
        <f t="shared" si="2"/>
        <v>0</v>
      </c>
      <c r="BN8" s="232">
        <f t="shared" si="2"/>
        <v>0.04</v>
      </c>
      <c r="BO8" s="232">
        <f t="shared" si="2"/>
        <v>0</v>
      </c>
      <c r="BP8" s="235">
        <f t="shared" si="2"/>
        <v>0</v>
      </c>
      <c r="BQ8" s="236">
        <f>AA8+BP8</f>
        <v>673.69961199999989</v>
      </c>
      <c r="BR8" s="306">
        <f>E$75-BQ8</f>
        <v>-673.69961199999989</v>
      </c>
      <c r="BS8" s="237">
        <f>D8+BR8</f>
        <v>96147.988843999992</v>
      </c>
      <c r="BT8" s="238">
        <f>BS10+BS14+BS15+BS16+BS20+BS24+BS28+BS29+BS30</f>
        <v>96147.988843999978</v>
      </c>
      <c r="BU8" s="238">
        <f>BT8-BS8</f>
        <v>0</v>
      </c>
      <c r="BV8" s="238">
        <f>BT8-D8</f>
        <v>-673.69961200001126</v>
      </c>
    </row>
    <row r="9" spans="1:74" ht="23.1" customHeight="1">
      <c r="A9" s="239"/>
      <c r="B9" s="451" t="s">
        <v>66</v>
      </c>
      <c r="C9" s="376"/>
      <c r="D9" s="196">
        <v>0</v>
      </c>
      <c r="E9" s="240"/>
      <c r="F9" s="241"/>
      <c r="G9" s="241"/>
      <c r="H9" s="241"/>
      <c r="I9" s="241"/>
      <c r="J9" s="241"/>
      <c r="K9" s="369"/>
      <c r="L9" s="241"/>
      <c r="M9" s="241"/>
      <c r="N9" s="241"/>
      <c r="O9" s="241"/>
      <c r="P9" s="242"/>
      <c r="Q9" s="241"/>
      <c r="R9" s="241"/>
      <c r="S9" s="241"/>
      <c r="T9" s="242"/>
      <c r="U9" s="241"/>
      <c r="V9" s="241"/>
      <c r="W9" s="241"/>
      <c r="X9" s="241"/>
      <c r="Y9" s="241"/>
      <c r="Z9" s="242"/>
      <c r="AA9" s="225"/>
      <c r="AB9" s="242"/>
      <c r="AC9" s="241"/>
      <c r="AD9" s="241"/>
      <c r="AE9" s="241"/>
      <c r="AF9" s="241"/>
      <c r="AG9" s="242"/>
      <c r="AH9" s="242"/>
      <c r="AI9" s="241"/>
      <c r="AJ9" s="241"/>
      <c r="AK9" s="242"/>
      <c r="AL9" s="241"/>
      <c r="AM9" s="241"/>
      <c r="AN9" s="241"/>
      <c r="AO9" s="241"/>
      <c r="AP9" s="241"/>
      <c r="AQ9" s="241"/>
      <c r="AR9" s="241"/>
      <c r="AS9" s="241"/>
      <c r="AT9" s="241"/>
      <c r="AU9" s="241"/>
      <c r="AV9" s="241"/>
      <c r="AW9" s="241"/>
      <c r="AX9" s="241"/>
      <c r="AY9" s="241"/>
      <c r="AZ9" s="241"/>
      <c r="BA9" s="241"/>
      <c r="BB9" s="241"/>
      <c r="BC9" s="241"/>
      <c r="BD9" s="242"/>
      <c r="BE9" s="241"/>
      <c r="BF9" s="242"/>
      <c r="BG9" s="241"/>
      <c r="BH9" s="241"/>
      <c r="BI9" s="241"/>
      <c r="BJ9" s="241"/>
      <c r="BK9" s="241"/>
      <c r="BL9" s="241"/>
      <c r="BM9" s="241"/>
      <c r="BN9" s="241"/>
      <c r="BO9" s="241"/>
      <c r="BP9" s="226"/>
      <c r="BQ9" s="244"/>
      <c r="BR9" s="307"/>
      <c r="BS9" s="245"/>
    </row>
    <row r="10" spans="1:74" s="270" customFormat="1" ht="23.1" customHeight="1">
      <c r="A10" s="345" t="s">
        <v>12</v>
      </c>
      <c r="B10" s="499" t="s">
        <v>13</v>
      </c>
      <c r="C10" s="215" t="s">
        <v>14</v>
      </c>
      <c r="D10" s="346">
        <f>SUM(D11:D13)</f>
        <v>4176.227766</v>
      </c>
      <c r="E10" s="347">
        <f>J10+K10+L10+P10+T10+X10+Y10+Z10</f>
        <v>5</v>
      </c>
      <c r="F10" s="243">
        <f>$D10-$BQ10</f>
        <v>4108.9268359999996</v>
      </c>
      <c r="G10" s="242">
        <f>G12+G13</f>
        <v>0</v>
      </c>
      <c r="H10" s="242">
        <f>H11+H13</f>
        <v>0</v>
      </c>
      <c r="I10" s="242">
        <f>I11+I12</f>
        <v>0</v>
      </c>
      <c r="J10" s="242">
        <f>J11+J12+J13</f>
        <v>0</v>
      </c>
      <c r="K10" s="369">
        <f>K11+K12+K13</f>
        <v>0</v>
      </c>
      <c r="L10" s="242">
        <f t="shared" ref="L10:Z10" si="3">L11+L12+L13</f>
        <v>0</v>
      </c>
      <c r="M10" s="242">
        <f t="shared" si="3"/>
        <v>0</v>
      </c>
      <c r="N10" s="242">
        <f t="shared" si="3"/>
        <v>0</v>
      </c>
      <c r="O10" s="242">
        <f t="shared" si="3"/>
        <v>0</v>
      </c>
      <c r="P10" s="242">
        <f>P11+P12+P13</f>
        <v>0</v>
      </c>
      <c r="Q10" s="242">
        <f t="shared" si="3"/>
        <v>0</v>
      </c>
      <c r="R10" s="242">
        <f t="shared" si="3"/>
        <v>0</v>
      </c>
      <c r="S10" s="242">
        <f t="shared" si="3"/>
        <v>0</v>
      </c>
      <c r="T10" s="242">
        <f>T11+T12+T13</f>
        <v>0</v>
      </c>
      <c r="U10" s="242">
        <f t="shared" si="3"/>
        <v>0</v>
      </c>
      <c r="V10" s="242">
        <f t="shared" si="3"/>
        <v>0</v>
      </c>
      <c r="W10" s="242">
        <f t="shared" si="3"/>
        <v>0</v>
      </c>
      <c r="X10" s="242">
        <f t="shared" si="3"/>
        <v>0</v>
      </c>
      <c r="Y10" s="242">
        <f t="shared" si="3"/>
        <v>0</v>
      </c>
      <c r="Z10" s="242">
        <f t="shared" si="3"/>
        <v>5</v>
      </c>
      <c r="AA10" s="225">
        <f t="shared" ref="AA10" si="4">AB10+AC10+AD10+AE10+AF10+AG10+AH10+AI10+AK10+BB10+BE10+BF10+BG10+BH10+BI10+BJ10+BK10+BL10+BM10+BN10+BO10+AJ10+BC10+BD10</f>
        <v>62.300930000000001</v>
      </c>
      <c r="AB10" s="242">
        <f>AB11+AB12+AB13</f>
        <v>0.36632999999999999</v>
      </c>
      <c r="AC10" s="242">
        <f t="shared" ref="AC10:AJ10" si="5">AC11+AC12+AC13</f>
        <v>0</v>
      </c>
      <c r="AD10" s="242">
        <f t="shared" si="5"/>
        <v>0</v>
      </c>
      <c r="AE10" s="242">
        <f t="shared" si="5"/>
        <v>0</v>
      </c>
      <c r="AF10" s="242">
        <f t="shared" si="5"/>
        <v>4.7</v>
      </c>
      <c r="AG10" s="242">
        <f t="shared" si="5"/>
        <v>1.1000000000000001</v>
      </c>
      <c r="AH10" s="242">
        <f t="shared" si="5"/>
        <v>0.39</v>
      </c>
      <c r="AI10" s="242">
        <f t="shared" si="5"/>
        <v>0</v>
      </c>
      <c r="AJ10" s="242">
        <f t="shared" si="5"/>
        <v>0</v>
      </c>
      <c r="AK10" s="242">
        <f>SUM(AL10:BA10)</f>
        <v>36.381299999999996</v>
      </c>
      <c r="AL10" s="242">
        <f>AL11+AL12+AL13</f>
        <v>31.060000000000002</v>
      </c>
      <c r="AM10" s="242">
        <f>AM11+AM12+AM13</f>
        <v>0.38</v>
      </c>
      <c r="AN10" s="242">
        <f t="shared" ref="AN10:BS10" si="6">AN11+AN12+AN13</f>
        <v>0.22</v>
      </c>
      <c r="AO10" s="242">
        <f t="shared" si="6"/>
        <v>7.0000000000000007E-2</v>
      </c>
      <c r="AP10" s="242">
        <f t="shared" si="6"/>
        <v>1.1823999999999999</v>
      </c>
      <c r="AQ10" s="242">
        <f t="shared" si="6"/>
        <v>0.11</v>
      </c>
      <c r="AR10" s="242">
        <f t="shared" si="6"/>
        <v>3.3589000000000002</v>
      </c>
      <c r="AS10" s="242">
        <f t="shared" si="6"/>
        <v>0</v>
      </c>
      <c r="AT10" s="242">
        <f t="shared" si="6"/>
        <v>0</v>
      </c>
      <c r="AU10" s="242">
        <f t="shared" si="6"/>
        <v>0</v>
      </c>
      <c r="AV10" s="242">
        <f t="shared" si="6"/>
        <v>0</v>
      </c>
      <c r="AW10" s="242">
        <f t="shared" si="6"/>
        <v>0</v>
      </c>
      <c r="AX10" s="242">
        <f t="shared" si="6"/>
        <v>0</v>
      </c>
      <c r="AY10" s="242">
        <f t="shared" si="6"/>
        <v>0</v>
      </c>
      <c r="AZ10" s="242">
        <f t="shared" si="6"/>
        <v>0</v>
      </c>
      <c r="BA10" s="242">
        <f t="shared" si="6"/>
        <v>0</v>
      </c>
      <c r="BB10" s="242">
        <f t="shared" si="6"/>
        <v>0</v>
      </c>
      <c r="BC10" s="242">
        <f t="shared" si="6"/>
        <v>7.0000000000000007E-2</v>
      </c>
      <c r="BD10" s="242">
        <f t="shared" si="6"/>
        <v>0.64999999999999991</v>
      </c>
      <c r="BE10" s="242">
        <f t="shared" si="6"/>
        <v>13.93</v>
      </c>
      <c r="BF10" s="242">
        <f t="shared" si="6"/>
        <v>4.2633000000000001</v>
      </c>
      <c r="BG10" s="242">
        <f t="shared" si="6"/>
        <v>0</v>
      </c>
      <c r="BH10" s="242">
        <f t="shared" si="6"/>
        <v>0.44999999999999996</v>
      </c>
      <c r="BI10" s="242">
        <f t="shared" si="6"/>
        <v>0</v>
      </c>
      <c r="BJ10" s="242">
        <f t="shared" si="6"/>
        <v>0</v>
      </c>
      <c r="BK10" s="242">
        <f t="shared" si="6"/>
        <v>0</v>
      </c>
      <c r="BL10" s="242">
        <f t="shared" si="6"/>
        <v>0</v>
      </c>
      <c r="BM10" s="242">
        <f t="shared" si="6"/>
        <v>0</v>
      </c>
      <c r="BN10" s="242">
        <f t="shared" si="6"/>
        <v>0</v>
      </c>
      <c r="BO10" s="242">
        <f t="shared" si="6"/>
        <v>0</v>
      </c>
      <c r="BP10" s="360">
        <f t="shared" si="6"/>
        <v>0</v>
      </c>
      <c r="BQ10" s="348">
        <f>BQ11+BQ12+BQ13</f>
        <v>67.300929999999994</v>
      </c>
      <c r="BR10" s="363">
        <f>BR11+BR12+BR13</f>
        <v>-67.300929999999994</v>
      </c>
      <c r="BS10" s="346">
        <f t="shared" si="6"/>
        <v>4108.9268359999996</v>
      </c>
    </row>
    <row r="11" spans="1:74" s="253" customFormat="1" ht="25.5">
      <c r="A11" s="246" t="s">
        <v>294</v>
      </c>
      <c r="B11" s="443" t="s">
        <v>15</v>
      </c>
      <c r="C11" s="380" t="s">
        <v>16</v>
      </c>
      <c r="D11" s="197">
        <v>2644.3313819999998</v>
      </c>
      <c r="E11" s="247">
        <f>F11+J11+K11+L11+P11+T11+Y11+X11+Z11</f>
        <v>5</v>
      </c>
      <c r="F11" s="248">
        <f>SUM(H11:I11)</f>
        <v>0</v>
      </c>
      <c r="G11" s="249">
        <f>$D11-$BQ11</f>
        <v>2579.8604519999999</v>
      </c>
      <c r="H11" s="248">
        <v>0</v>
      </c>
      <c r="I11" s="248">
        <v>0</v>
      </c>
      <c r="J11" s="248">
        <v>0</v>
      </c>
      <c r="K11" s="368">
        <v>0</v>
      </c>
      <c r="L11" s="248">
        <f>SUM(M11:O11)</f>
        <v>0</v>
      </c>
      <c r="M11" s="248">
        <v>0</v>
      </c>
      <c r="N11" s="248">
        <v>0</v>
      </c>
      <c r="O11" s="248">
        <v>0</v>
      </c>
      <c r="P11" s="250">
        <f>SUM(Q11:S11)</f>
        <v>0</v>
      </c>
      <c r="Q11" s="248">
        <v>0</v>
      </c>
      <c r="R11" s="248">
        <v>0</v>
      </c>
      <c r="S11" s="248">
        <v>0</v>
      </c>
      <c r="T11" s="250">
        <f>SUM(U11:W11)</f>
        <v>0</v>
      </c>
      <c r="U11" s="248">
        <v>0</v>
      </c>
      <c r="V11" s="248">
        <v>0</v>
      </c>
      <c r="W11" s="248">
        <v>0</v>
      </c>
      <c r="X11" s="248">
        <v>0</v>
      </c>
      <c r="Y11" s="248">
        <v>0</v>
      </c>
      <c r="Z11" s="250">
        <v>5</v>
      </c>
      <c r="AA11" s="233">
        <f>SUM(AB11:AK11)+SUM(BB11:BO11)</f>
        <v>59.470929999999996</v>
      </c>
      <c r="AB11" s="250">
        <v>0.36632999999999999</v>
      </c>
      <c r="AC11" s="248">
        <v>0</v>
      </c>
      <c r="AD11" s="248">
        <v>0</v>
      </c>
      <c r="AE11" s="248">
        <v>0</v>
      </c>
      <c r="AF11" s="248">
        <v>4.7</v>
      </c>
      <c r="AG11" s="250">
        <v>0.9</v>
      </c>
      <c r="AH11" s="250">
        <v>0.39</v>
      </c>
      <c r="AI11" s="248">
        <v>0</v>
      </c>
      <c r="AJ11" s="248">
        <v>0</v>
      </c>
      <c r="AK11" s="250">
        <f>SUM(AL11:BA11)</f>
        <v>34.151299999999999</v>
      </c>
      <c r="AL11" s="248">
        <v>29.51</v>
      </c>
      <c r="AM11" s="248">
        <v>0.16</v>
      </c>
      <c r="AN11" s="248">
        <v>0.22</v>
      </c>
      <c r="AO11" s="248">
        <v>7.0000000000000007E-2</v>
      </c>
      <c r="AP11" s="248">
        <v>0.83239999999999992</v>
      </c>
      <c r="AQ11" s="248">
        <v>0</v>
      </c>
      <c r="AR11" s="248">
        <v>3.3589000000000002</v>
      </c>
      <c r="AS11" s="248">
        <v>0</v>
      </c>
      <c r="AT11" s="248">
        <v>0</v>
      </c>
      <c r="AU11" s="248">
        <v>0</v>
      </c>
      <c r="AV11" s="248">
        <v>0</v>
      </c>
      <c r="AW11" s="248">
        <v>0</v>
      </c>
      <c r="AX11" s="248">
        <v>0</v>
      </c>
      <c r="AY11" s="248">
        <v>0</v>
      </c>
      <c r="AZ11" s="248">
        <v>0</v>
      </c>
      <c r="BA11" s="248">
        <v>0</v>
      </c>
      <c r="BB11" s="248">
        <v>0</v>
      </c>
      <c r="BC11" s="248">
        <v>0.05</v>
      </c>
      <c r="BD11" s="250">
        <v>0.64999999999999991</v>
      </c>
      <c r="BE11" s="248">
        <v>13.549999999999999</v>
      </c>
      <c r="BF11" s="250">
        <v>4.2633000000000001</v>
      </c>
      <c r="BG11" s="248">
        <v>0</v>
      </c>
      <c r="BH11" s="248">
        <v>0.44999999999999996</v>
      </c>
      <c r="BI11" s="248">
        <v>0</v>
      </c>
      <c r="BJ11" s="248">
        <v>0</v>
      </c>
      <c r="BK11" s="248">
        <v>0</v>
      </c>
      <c r="BL11" s="248">
        <v>0</v>
      </c>
      <c r="BM11" s="248">
        <v>0</v>
      </c>
      <c r="BN11" s="248">
        <v>0</v>
      </c>
      <c r="BO11" s="248">
        <v>0</v>
      </c>
      <c r="BP11" s="232">
        <v>0</v>
      </c>
      <c r="BQ11" s="251">
        <f t="shared" ref="BQ11:BQ29" si="7">BP11+AA11+E11</f>
        <v>64.470929999999996</v>
      </c>
      <c r="BR11" s="309">
        <f>G$75-$BQ11</f>
        <v>-64.470929999999996</v>
      </c>
      <c r="BS11" s="252">
        <f t="shared" ref="BS11:BS31" si="8">D11+BR11</f>
        <v>2579.8604519999999</v>
      </c>
    </row>
    <row r="12" spans="1:74" s="253" customFormat="1" ht="18" hidden="1" customHeight="1">
      <c r="A12" s="246" t="s">
        <v>295</v>
      </c>
      <c r="B12" s="443" t="s">
        <v>296</v>
      </c>
      <c r="C12" s="380" t="s">
        <v>18</v>
      </c>
      <c r="D12" s="197">
        <v>1530.7078670000003</v>
      </c>
      <c r="E12" s="247">
        <f>F12+J12+K12+L12+P12+T12+Y12+X12+Z12</f>
        <v>0</v>
      </c>
      <c r="F12" s="248">
        <f>G12+I12</f>
        <v>0</v>
      </c>
      <c r="G12" s="248">
        <v>0</v>
      </c>
      <c r="H12" s="249">
        <f>$D12-$BQ12</f>
        <v>1527.8778670000004</v>
      </c>
      <c r="I12" s="248">
        <v>0</v>
      </c>
      <c r="J12" s="248">
        <v>0</v>
      </c>
      <c r="K12" s="368">
        <v>0</v>
      </c>
      <c r="L12" s="248">
        <f t="shared" ref="L12:L15" si="9">SUM(M12:O12)</f>
        <v>0</v>
      </c>
      <c r="M12" s="248">
        <v>0</v>
      </c>
      <c r="N12" s="248">
        <v>0</v>
      </c>
      <c r="O12" s="248">
        <v>0</v>
      </c>
      <c r="P12" s="250">
        <f t="shared" ref="P12:P15" si="10">SUM(Q12:S12)</f>
        <v>0</v>
      </c>
      <c r="Q12" s="248">
        <v>0</v>
      </c>
      <c r="R12" s="248">
        <v>0</v>
      </c>
      <c r="S12" s="248">
        <v>0</v>
      </c>
      <c r="T12" s="250">
        <f t="shared" ref="T12:T15" si="11">SUM(U12:W12)</f>
        <v>0</v>
      </c>
      <c r="U12" s="248">
        <v>0</v>
      </c>
      <c r="V12" s="248">
        <v>0</v>
      </c>
      <c r="W12" s="248">
        <v>0</v>
      </c>
      <c r="X12" s="248">
        <v>0</v>
      </c>
      <c r="Y12" s="248">
        <v>0</v>
      </c>
      <c r="Z12" s="250">
        <v>0</v>
      </c>
      <c r="AA12" s="233">
        <f t="shared" ref="AA12:AA30" si="12">SUM(AB12:AK12)+SUM(BB12:BO12)</f>
        <v>2.83</v>
      </c>
      <c r="AB12" s="250">
        <v>0</v>
      </c>
      <c r="AC12" s="248">
        <v>0</v>
      </c>
      <c r="AD12" s="248">
        <v>0</v>
      </c>
      <c r="AE12" s="248">
        <v>0</v>
      </c>
      <c r="AF12" s="248">
        <v>0</v>
      </c>
      <c r="AG12" s="250">
        <v>0.2</v>
      </c>
      <c r="AH12" s="250">
        <v>0</v>
      </c>
      <c r="AI12" s="248">
        <v>0</v>
      </c>
      <c r="AJ12" s="248">
        <v>0</v>
      </c>
      <c r="AK12" s="250">
        <f t="shared" ref="AK12:AK15" si="13">SUM(AL12:BA12)</f>
        <v>2.23</v>
      </c>
      <c r="AL12" s="248">
        <v>1.55</v>
      </c>
      <c r="AM12" s="248">
        <v>0.22</v>
      </c>
      <c r="AN12" s="248">
        <v>0</v>
      </c>
      <c r="AO12" s="248">
        <v>0</v>
      </c>
      <c r="AP12" s="248">
        <v>0.35</v>
      </c>
      <c r="AQ12" s="248">
        <v>0.11</v>
      </c>
      <c r="AR12" s="248">
        <v>0</v>
      </c>
      <c r="AS12" s="248">
        <v>0</v>
      </c>
      <c r="AT12" s="248">
        <v>0</v>
      </c>
      <c r="AU12" s="248">
        <v>0</v>
      </c>
      <c r="AV12" s="248">
        <v>0</v>
      </c>
      <c r="AW12" s="248">
        <v>0</v>
      </c>
      <c r="AX12" s="248">
        <v>0</v>
      </c>
      <c r="AY12" s="248">
        <v>0</v>
      </c>
      <c r="AZ12" s="248">
        <v>0</v>
      </c>
      <c r="BA12" s="248">
        <v>0</v>
      </c>
      <c r="BB12" s="248">
        <v>0</v>
      </c>
      <c r="BC12" s="248">
        <v>0.02</v>
      </c>
      <c r="BD12" s="250">
        <v>0</v>
      </c>
      <c r="BE12" s="248">
        <v>0.37999999999999995</v>
      </c>
      <c r="BF12" s="250">
        <v>0</v>
      </c>
      <c r="BG12" s="248">
        <v>0</v>
      </c>
      <c r="BH12" s="248">
        <v>0</v>
      </c>
      <c r="BI12" s="248">
        <v>0</v>
      </c>
      <c r="BJ12" s="248">
        <v>0</v>
      </c>
      <c r="BK12" s="248">
        <v>0</v>
      </c>
      <c r="BL12" s="248">
        <v>0</v>
      </c>
      <c r="BM12" s="248">
        <v>0</v>
      </c>
      <c r="BN12" s="248">
        <v>0</v>
      </c>
      <c r="BO12" s="248">
        <v>0</v>
      </c>
      <c r="BP12" s="232">
        <v>0</v>
      </c>
      <c r="BQ12" s="251">
        <f t="shared" si="7"/>
        <v>2.83</v>
      </c>
      <c r="BR12" s="309">
        <f>H$75-$BQ12</f>
        <v>-2.83</v>
      </c>
      <c r="BS12" s="252">
        <f t="shared" si="8"/>
        <v>1527.8778670000004</v>
      </c>
    </row>
    <row r="13" spans="1:74" s="253" customFormat="1" ht="18" hidden="1" customHeight="1">
      <c r="A13" s="246" t="s">
        <v>297</v>
      </c>
      <c r="B13" s="443" t="s">
        <v>19</v>
      </c>
      <c r="C13" s="380" t="s">
        <v>20</v>
      </c>
      <c r="D13" s="197">
        <v>1.188517</v>
      </c>
      <c r="E13" s="247">
        <f>F13+J13+K13+L13+P13+T13+Y13+X13+Z13</f>
        <v>0</v>
      </c>
      <c r="F13" s="248">
        <f>G13+H13</f>
        <v>0</v>
      </c>
      <c r="G13" s="248">
        <v>0</v>
      </c>
      <c r="H13" s="248">
        <v>0</v>
      </c>
      <c r="I13" s="249">
        <f>$D13-$BQ13</f>
        <v>1.188517</v>
      </c>
      <c r="J13" s="248">
        <v>0</v>
      </c>
      <c r="K13" s="368">
        <v>0</v>
      </c>
      <c r="L13" s="248">
        <f t="shared" si="9"/>
        <v>0</v>
      </c>
      <c r="M13" s="248">
        <v>0</v>
      </c>
      <c r="N13" s="248">
        <v>0</v>
      </c>
      <c r="O13" s="248">
        <v>0</v>
      </c>
      <c r="P13" s="250">
        <f t="shared" si="10"/>
        <v>0</v>
      </c>
      <c r="Q13" s="248">
        <v>0</v>
      </c>
      <c r="R13" s="248">
        <v>0</v>
      </c>
      <c r="S13" s="248">
        <v>0</v>
      </c>
      <c r="T13" s="250">
        <f t="shared" si="11"/>
        <v>0</v>
      </c>
      <c r="U13" s="248">
        <v>0</v>
      </c>
      <c r="V13" s="248">
        <v>0</v>
      </c>
      <c r="W13" s="248">
        <v>0</v>
      </c>
      <c r="X13" s="248">
        <v>0</v>
      </c>
      <c r="Y13" s="248">
        <v>0</v>
      </c>
      <c r="Z13" s="250">
        <v>0</v>
      </c>
      <c r="AA13" s="233">
        <f t="shared" si="12"/>
        <v>0</v>
      </c>
      <c r="AB13" s="250">
        <v>0</v>
      </c>
      <c r="AC13" s="248">
        <v>0</v>
      </c>
      <c r="AD13" s="248">
        <v>0</v>
      </c>
      <c r="AE13" s="248">
        <v>0</v>
      </c>
      <c r="AF13" s="248">
        <v>0</v>
      </c>
      <c r="AG13" s="250">
        <v>0</v>
      </c>
      <c r="AH13" s="250">
        <v>0</v>
      </c>
      <c r="AI13" s="248">
        <v>0</v>
      </c>
      <c r="AJ13" s="248">
        <v>0</v>
      </c>
      <c r="AK13" s="250">
        <f t="shared" si="13"/>
        <v>0</v>
      </c>
      <c r="AL13" s="248">
        <v>0</v>
      </c>
      <c r="AM13" s="248">
        <v>0</v>
      </c>
      <c r="AN13" s="248">
        <v>0</v>
      </c>
      <c r="AO13" s="248">
        <v>0</v>
      </c>
      <c r="AP13" s="248">
        <v>0</v>
      </c>
      <c r="AQ13" s="248">
        <v>0</v>
      </c>
      <c r="AR13" s="248">
        <v>0</v>
      </c>
      <c r="AS13" s="248">
        <v>0</v>
      </c>
      <c r="AT13" s="248">
        <v>0</v>
      </c>
      <c r="AU13" s="248">
        <v>0</v>
      </c>
      <c r="AV13" s="248">
        <v>0</v>
      </c>
      <c r="AW13" s="248">
        <v>0</v>
      </c>
      <c r="AX13" s="248">
        <v>0</v>
      </c>
      <c r="AY13" s="248">
        <v>0</v>
      </c>
      <c r="AZ13" s="248">
        <v>0</v>
      </c>
      <c r="BA13" s="248">
        <v>0</v>
      </c>
      <c r="BB13" s="248">
        <v>0</v>
      </c>
      <c r="BC13" s="248">
        <v>0</v>
      </c>
      <c r="BD13" s="250">
        <v>0</v>
      </c>
      <c r="BE13" s="248">
        <v>0</v>
      </c>
      <c r="BF13" s="250">
        <v>0</v>
      </c>
      <c r="BG13" s="248">
        <v>0</v>
      </c>
      <c r="BH13" s="248">
        <v>0</v>
      </c>
      <c r="BI13" s="248">
        <v>0</v>
      </c>
      <c r="BJ13" s="248">
        <v>0</v>
      </c>
      <c r="BK13" s="248">
        <v>0</v>
      </c>
      <c r="BL13" s="248">
        <v>0</v>
      </c>
      <c r="BM13" s="248">
        <v>0</v>
      </c>
      <c r="BN13" s="248">
        <v>0</v>
      </c>
      <c r="BO13" s="248">
        <v>0</v>
      </c>
      <c r="BP13" s="232">
        <v>0</v>
      </c>
      <c r="BQ13" s="251">
        <f t="shared" si="7"/>
        <v>0</v>
      </c>
      <c r="BR13" s="309">
        <f>I$75-$BQ13</f>
        <v>0</v>
      </c>
      <c r="BS13" s="252">
        <f t="shared" si="8"/>
        <v>1.188517</v>
      </c>
    </row>
    <row r="14" spans="1:74" s="270" customFormat="1" ht="23.1" customHeight="1">
      <c r="A14" s="345" t="s">
        <v>21</v>
      </c>
      <c r="B14" s="500" t="s">
        <v>22</v>
      </c>
      <c r="C14" s="215" t="s">
        <v>23</v>
      </c>
      <c r="D14" s="346">
        <v>4926.7694400000009</v>
      </c>
      <c r="E14" s="347">
        <f>F14+K14+L14+P14+T14+X14+Y14+Z14</f>
        <v>1.4081000000000001</v>
      </c>
      <c r="F14" s="242">
        <f>G14+H14+I14</f>
        <v>0</v>
      </c>
      <c r="G14" s="250">
        <v>0</v>
      </c>
      <c r="H14" s="250">
        <v>0</v>
      </c>
      <c r="I14" s="250">
        <v>0</v>
      </c>
      <c r="J14" s="243">
        <f>$D14-$BQ14</f>
        <v>4778.6467080000011</v>
      </c>
      <c r="K14" s="368">
        <v>0</v>
      </c>
      <c r="L14" s="242">
        <f t="shared" si="9"/>
        <v>0</v>
      </c>
      <c r="M14" s="250">
        <v>0</v>
      </c>
      <c r="N14" s="250">
        <v>0</v>
      </c>
      <c r="O14" s="250">
        <v>0</v>
      </c>
      <c r="P14" s="242">
        <f t="shared" si="10"/>
        <v>0</v>
      </c>
      <c r="Q14" s="250">
        <v>0</v>
      </c>
      <c r="R14" s="250">
        <v>0</v>
      </c>
      <c r="S14" s="250">
        <v>0</v>
      </c>
      <c r="T14" s="242">
        <f t="shared" si="11"/>
        <v>0</v>
      </c>
      <c r="U14" s="250">
        <v>0</v>
      </c>
      <c r="V14" s="250">
        <v>0</v>
      </c>
      <c r="W14" s="250">
        <v>0</v>
      </c>
      <c r="X14" s="250">
        <v>0</v>
      </c>
      <c r="Y14" s="250">
        <v>0</v>
      </c>
      <c r="Z14" s="250">
        <v>1.4081000000000001</v>
      </c>
      <c r="AA14" s="225">
        <f t="shared" si="12"/>
        <v>146.71463199999999</v>
      </c>
      <c r="AB14" s="250">
        <v>0.32527</v>
      </c>
      <c r="AC14" s="250">
        <v>0.44999999999999996</v>
      </c>
      <c r="AD14" s="250">
        <v>0</v>
      </c>
      <c r="AE14" s="250">
        <v>0</v>
      </c>
      <c r="AF14" s="250">
        <v>4.8</v>
      </c>
      <c r="AG14" s="250">
        <v>1.2260000000000002</v>
      </c>
      <c r="AH14" s="250">
        <v>1.3137000000000001</v>
      </c>
      <c r="AI14" s="250">
        <v>0</v>
      </c>
      <c r="AJ14" s="250">
        <v>11.36</v>
      </c>
      <c r="AK14" s="242">
        <f t="shared" si="13"/>
        <v>106.68844199999999</v>
      </c>
      <c r="AL14" s="250">
        <v>79.578670000000002</v>
      </c>
      <c r="AM14" s="250">
        <v>5.2994719999999997</v>
      </c>
      <c r="AN14" s="250">
        <v>1.28</v>
      </c>
      <c r="AO14" s="250">
        <v>0.02</v>
      </c>
      <c r="AP14" s="250">
        <v>1.2706000000000002</v>
      </c>
      <c r="AQ14" s="250">
        <v>0.64</v>
      </c>
      <c r="AR14" s="250">
        <v>18.372499999999999</v>
      </c>
      <c r="AS14" s="250">
        <v>0.03</v>
      </c>
      <c r="AT14" s="250">
        <v>0</v>
      </c>
      <c r="AU14" s="250">
        <v>0.19720000000000001</v>
      </c>
      <c r="AV14" s="250">
        <v>0</v>
      </c>
      <c r="AW14" s="250">
        <v>0</v>
      </c>
      <c r="AX14" s="250">
        <v>0</v>
      </c>
      <c r="AY14" s="250">
        <v>0</v>
      </c>
      <c r="AZ14" s="250">
        <v>0</v>
      </c>
      <c r="BA14" s="250">
        <v>0</v>
      </c>
      <c r="BB14" s="250">
        <v>0</v>
      </c>
      <c r="BC14" s="250">
        <v>2.4899999999999998</v>
      </c>
      <c r="BD14" s="250">
        <v>0.22</v>
      </c>
      <c r="BE14" s="250">
        <v>16.950000000000003</v>
      </c>
      <c r="BF14" s="250">
        <v>0.56122000000000005</v>
      </c>
      <c r="BG14" s="250">
        <v>0.22</v>
      </c>
      <c r="BH14" s="250">
        <v>0</v>
      </c>
      <c r="BI14" s="250">
        <v>0</v>
      </c>
      <c r="BJ14" s="250">
        <v>0.11</v>
      </c>
      <c r="BK14" s="250">
        <v>0</v>
      </c>
      <c r="BL14" s="250">
        <v>0</v>
      </c>
      <c r="BM14" s="250">
        <v>0</v>
      </c>
      <c r="BN14" s="250">
        <v>0</v>
      </c>
      <c r="BO14" s="250">
        <v>0</v>
      </c>
      <c r="BP14" s="233">
        <v>0</v>
      </c>
      <c r="BQ14" s="348">
        <f t="shared" si="7"/>
        <v>148.12273199999998</v>
      </c>
      <c r="BR14" s="362">
        <f>J$75-$BQ14</f>
        <v>-148.12273199999998</v>
      </c>
      <c r="BS14" s="350">
        <f t="shared" si="8"/>
        <v>4778.6467080000011</v>
      </c>
    </row>
    <row r="15" spans="1:74" s="270" customFormat="1" ht="23.1" customHeight="1">
      <c r="A15" s="345" t="s">
        <v>24</v>
      </c>
      <c r="B15" s="500" t="s">
        <v>25</v>
      </c>
      <c r="C15" s="215" t="s">
        <v>26</v>
      </c>
      <c r="D15" s="346">
        <v>1427.0557840000004</v>
      </c>
      <c r="E15" s="347">
        <f>F15+J15+L15+P15+T15+Y15+X15+Z15</f>
        <v>0</v>
      </c>
      <c r="F15" s="242">
        <f t="shared" ref="F15:F73" si="14">G15+H15+I15</f>
        <v>0</v>
      </c>
      <c r="G15" s="250">
        <v>0</v>
      </c>
      <c r="H15" s="250">
        <v>0</v>
      </c>
      <c r="I15" s="250">
        <v>0</v>
      </c>
      <c r="J15" s="250">
        <v>0</v>
      </c>
      <c r="K15" s="370">
        <f>$D15-$BQ15</f>
        <v>1383.2211840000004</v>
      </c>
      <c r="L15" s="242">
        <f t="shared" si="9"/>
        <v>0</v>
      </c>
      <c r="M15" s="250">
        <v>0</v>
      </c>
      <c r="N15" s="250">
        <v>0</v>
      </c>
      <c r="O15" s="250">
        <v>0</v>
      </c>
      <c r="P15" s="242">
        <f t="shared" si="10"/>
        <v>0</v>
      </c>
      <c r="Q15" s="250">
        <v>0</v>
      </c>
      <c r="R15" s="250">
        <v>0</v>
      </c>
      <c r="S15" s="250">
        <v>0</v>
      </c>
      <c r="T15" s="242">
        <f t="shared" si="11"/>
        <v>0</v>
      </c>
      <c r="U15" s="250">
        <v>0</v>
      </c>
      <c r="V15" s="250">
        <v>0</v>
      </c>
      <c r="W15" s="250">
        <v>0</v>
      </c>
      <c r="X15" s="250">
        <v>0</v>
      </c>
      <c r="Y15" s="250">
        <v>0</v>
      </c>
      <c r="Z15" s="250">
        <v>0</v>
      </c>
      <c r="AA15" s="225">
        <f t="shared" si="12"/>
        <v>43.834600000000002</v>
      </c>
      <c r="AB15" s="250">
        <v>0.12293</v>
      </c>
      <c r="AC15" s="250">
        <v>0</v>
      </c>
      <c r="AD15" s="250">
        <v>0</v>
      </c>
      <c r="AE15" s="250">
        <v>0</v>
      </c>
      <c r="AF15" s="250">
        <v>2.3199999999999998</v>
      </c>
      <c r="AG15" s="250">
        <v>0</v>
      </c>
      <c r="AH15" s="250">
        <v>2</v>
      </c>
      <c r="AI15" s="250">
        <v>0</v>
      </c>
      <c r="AJ15" s="250">
        <v>0</v>
      </c>
      <c r="AK15" s="242">
        <f t="shared" si="13"/>
        <v>29.891950000000005</v>
      </c>
      <c r="AL15" s="250">
        <v>25.936300000000003</v>
      </c>
      <c r="AM15" s="250">
        <v>0.02</v>
      </c>
      <c r="AN15" s="250">
        <v>0.1</v>
      </c>
      <c r="AO15" s="250">
        <v>0</v>
      </c>
      <c r="AP15" s="250">
        <v>2.8469000000000002</v>
      </c>
      <c r="AQ15" s="250">
        <v>0</v>
      </c>
      <c r="AR15" s="250">
        <v>0.98874999999999991</v>
      </c>
      <c r="AS15" s="250">
        <v>0</v>
      </c>
      <c r="AT15" s="250">
        <v>0</v>
      </c>
      <c r="AU15" s="250">
        <v>0</v>
      </c>
      <c r="AV15" s="250">
        <v>0</v>
      </c>
      <c r="AW15" s="250">
        <v>0</v>
      </c>
      <c r="AX15" s="250">
        <v>0</v>
      </c>
      <c r="AY15" s="250">
        <v>0</v>
      </c>
      <c r="AZ15" s="250">
        <v>0</v>
      </c>
      <c r="BA15" s="250">
        <v>0</v>
      </c>
      <c r="BB15" s="250">
        <v>0</v>
      </c>
      <c r="BC15" s="250">
        <v>3.0697200000000002</v>
      </c>
      <c r="BD15" s="250">
        <v>0</v>
      </c>
      <c r="BE15" s="250">
        <v>6.2799999999999985</v>
      </c>
      <c r="BF15" s="250">
        <v>0.1</v>
      </c>
      <c r="BG15" s="250">
        <v>0.05</v>
      </c>
      <c r="BH15" s="250">
        <v>0</v>
      </c>
      <c r="BI15" s="250">
        <v>0</v>
      </c>
      <c r="BJ15" s="250">
        <v>0</v>
      </c>
      <c r="BK15" s="250">
        <v>0</v>
      </c>
      <c r="BL15" s="250">
        <v>0</v>
      </c>
      <c r="BM15" s="250">
        <v>0</v>
      </c>
      <c r="BN15" s="250">
        <v>0</v>
      </c>
      <c r="BO15" s="250">
        <v>0</v>
      </c>
      <c r="BP15" s="233">
        <v>0</v>
      </c>
      <c r="BQ15" s="348">
        <f t="shared" si="7"/>
        <v>43.834600000000002</v>
      </c>
      <c r="BR15" s="362">
        <f>K$75-$BQ15</f>
        <v>-13.194600000000001</v>
      </c>
      <c r="BS15" s="350">
        <f t="shared" si="8"/>
        <v>1413.8611840000003</v>
      </c>
    </row>
    <row r="16" spans="1:74" s="270" customFormat="1" ht="23.1" customHeight="1">
      <c r="A16" s="345" t="s">
        <v>27</v>
      </c>
      <c r="B16" s="500" t="s">
        <v>28</v>
      </c>
      <c r="C16" s="215" t="s">
        <v>29</v>
      </c>
      <c r="D16" s="346">
        <f>SUM(D17:D19)</f>
        <v>16147.783577</v>
      </c>
      <c r="E16" s="347">
        <f>F16+J16+K16+P16+T16+Y16+X16+Z16</f>
        <v>0</v>
      </c>
      <c r="F16" s="242">
        <f t="shared" si="14"/>
        <v>0</v>
      </c>
      <c r="G16" s="242">
        <f>SUM(G17:G19)</f>
        <v>0</v>
      </c>
      <c r="H16" s="242">
        <f>SUM(H17:H19)</f>
        <v>0</v>
      </c>
      <c r="I16" s="242">
        <f>SUM(I17:I19)</f>
        <v>0</v>
      </c>
      <c r="J16" s="242">
        <f t="shared" ref="J16:Z16" si="15">SUM(J17:J19)</f>
        <v>0</v>
      </c>
      <c r="K16" s="369">
        <f>SUM(K17:K19)</f>
        <v>0</v>
      </c>
      <c r="L16" s="243">
        <f>$D16-$BQ16</f>
        <v>16071.568077</v>
      </c>
      <c r="M16" s="242">
        <f>SUM(M18:M19)</f>
        <v>0</v>
      </c>
      <c r="N16" s="242">
        <f>N17+N19</f>
        <v>0</v>
      </c>
      <c r="O16" s="242">
        <f>SUM(O17:O18)</f>
        <v>0</v>
      </c>
      <c r="P16" s="242">
        <f t="shared" si="15"/>
        <v>0</v>
      </c>
      <c r="Q16" s="242">
        <f t="shared" si="15"/>
        <v>0</v>
      </c>
      <c r="R16" s="242">
        <f t="shared" si="15"/>
        <v>0</v>
      </c>
      <c r="S16" s="242">
        <f t="shared" si="15"/>
        <v>0</v>
      </c>
      <c r="T16" s="242">
        <f>SUM(T17:T19)</f>
        <v>0</v>
      </c>
      <c r="U16" s="242">
        <f t="shared" si="15"/>
        <v>0</v>
      </c>
      <c r="V16" s="242">
        <f t="shared" si="15"/>
        <v>0</v>
      </c>
      <c r="W16" s="242">
        <f t="shared" si="15"/>
        <v>0</v>
      </c>
      <c r="X16" s="242">
        <f t="shared" si="15"/>
        <v>0</v>
      </c>
      <c r="Y16" s="242">
        <f t="shared" si="15"/>
        <v>0</v>
      </c>
      <c r="Z16" s="242">
        <f t="shared" si="15"/>
        <v>0</v>
      </c>
      <c r="AA16" s="225">
        <f t="shared" si="12"/>
        <v>76.215499999999992</v>
      </c>
      <c r="AB16" s="242">
        <f>SUM(AB17:AB19)</f>
        <v>7.0255000000000001</v>
      </c>
      <c r="AC16" s="242">
        <f t="shared" ref="AC16:AJ16" si="16">SUM(AC17:AC19)</f>
        <v>0</v>
      </c>
      <c r="AD16" s="242">
        <f t="shared" si="16"/>
        <v>0</v>
      </c>
      <c r="AE16" s="242">
        <f t="shared" si="16"/>
        <v>0</v>
      </c>
      <c r="AF16" s="242">
        <f t="shared" si="16"/>
        <v>0</v>
      </c>
      <c r="AG16" s="242">
        <f t="shared" si="16"/>
        <v>0</v>
      </c>
      <c r="AH16" s="242">
        <f t="shared" si="16"/>
        <v>0</v>
      </c>
      <c r="AI16" s="242">
        <f t="shared" si="16"/>
        <v>0</v>
      </c>
      <c r="AJ16" s="242">
        <f t="shared" si="16"/>
        <v>0</v>
      </c>
      <c r="AK16" s="242">
        <f t="shared" si="1"/>
        <v>67.19</v>
      </c>
      <c r="AL16" s="242">
        <f t="shared" ref="AL16:BP16" si="17">SUM(AL17:AL19)</f>
        <v>65.83</v>
      </c>
      <c r="AM16" s="242">
        <f t="shared" si="17"/>
        <v>0</v>
      </c>
      <c r="AN16" s="242">
        <f t="shared" si="17"/>
        <v>0</v>
      </c>
      <c r="AO16" s="242">
        <f t="shared" si="17"/>
        <v>0</v>
      </c>
      <c r="AP16" s="242">
        <f t="shared" si="17"/>
        <v>0</v>
      </c>
      <c r="AQ16" s="242">
        <f t="shared" si="17"/>
        <v>0</v>
      </c>
      <c r="AR16" s="242">
        <f t="shared" si="17"/>
        <v>0</v>
      </c>
      <c r="AS16" s="242">
        <f t="shared" si="17"/>
        <v>0</v>
      </c>
      <c r="AT16" s="242">
        <f t="shared" si="17"/>
        <v>0</v>
      </c>
      <c r="AU16" s="242">
        <f t="shared" si="17"/>
        <v>1.36</v>
      </c>
      <c r="AV16" s="242">
        <f t="shared" si="17"/>
        <v>0</v>
      </c>
      <c r="AW16" s="242">
        <f t="shared" si="17"/>
        <v>0</v>
      </c>
      <c r="AX16" s="242">
        <f t="shared" si="17"/>
        <v>0</v>
      </c>
      <c r="AY16" s="242">
        <f t="shared" si="17"/>
        <v>0</v>
      </c>
      <c r="AZ16" s="242">
        <f t="shared" si="17"/>
        <v>0</v>
      </c>
      <c r="BA16" s="242">
        <f t="shared" si="17"/>
        <v>0</v>
      </c>
      <c r="BB16" s="242">
        <f t="shared" si="17"/>
        <v>0</v>
      </c>
      <c r="BC16" s="242">
        <f t="shared" si="17"/>
        <v>0</v>
      </c>
      <c r="BD16" s="242">
        <f t="shared" si="17"/>
        <v>0</v>
      </c>
      <c r="BE16" s="242">
        <f t="shared" si="17"/>
        <v>2</v>
      </c>
      <c r="BF16" s="242">
        <f t="shared" si="17"/>
        <v>0</v>
      </c>
      <c r="BG16" s="242">
        <f t="shared" si="17"/>
        <v>0</v>
      </c>
      <c r="BH16" s="242">
        <f t="shared" si="17"/>
        <v>0</v>
      </c>
      <c r="BI16" s="242">
        <f t="shared" si="17"/>
        <v>0</v>
      </c>
      <c r="BJ16" s="242">
        <f t="shared" si="17"/>
        <v>0</v>
      </c>
      <c r="BK16" s="242">
        <f t="shared" si="17"/>
        <v>0</v>
      </c>
      <c r="BL16" s="242">
        <f t="shared" si="17"/>
        <v>0</v>
      </c>
      <c r="BM16" s="242">
        <f t="shared" si="17"/>
        <v>0</v>
      </c>
      <c r="BN16" s="242">
        <f t="shared" si="17"/>
        <v>0</v>
      </c>
      <c r="BO16" s="242">
        <f t="shared" si="17"/>
        <v>0</v>
      </c>
      <c r="BP16" s="360">
        <f t="shared" si="17"/>
        <v>0</v>
      </c>
      <c r="BQ16" s="348">
        <f t="shared" si="7"/>
        <v>76.215499999999992</v>
      </c>
      <c r="BR16" s="349">
        <f>L$75-$BQ16</f>
        <v>-76.215499999999992</v>
      </c>
      <c r="BS16" s="350">
        <f t="shared" si="8"/>
        <v>16071.568077</v>
      </c>
    </row>
    <row r="17" spans="1:72" s="253" customFormat="1" ht="18" hidden="1" customHeight="1">
      <c r="A17" s="246"/>
      <c r="B17" s="442" t="s">
        <v>30</v>
      </c>
      <c r="C17" s="254" t="s">
        <v>31</v>
      </c>
      <c r="D17" s="197">
        <v>12366.722211</v>
      </c>
      <c r="E17" s="247">
        <f>F17+J17+K17+L17+P17+T17+X17+Y17+Z17</f>
        <v>0</v>
      </c>
      <c r="F17" s="248">
        <f>G17+H17+I17</f>
        <v>0</v>
      </c>
      <c r="G17" s="248">
        <v>0</v>
      </c>
      <c r="H17" s="248">
        <v>0</v>
      </c>
      <c r="I17" s="248">
        <v>0</v>
      </c>
      <c r="J17" s="248">
        <v>0</v>
      </c>
      <c r="K17" s="368">
        <v>0</v>
      </c>
      <c r="L17" s="248">
        <f>N17+O17</f>
        <v>0</v>
      </c>
      <c r="M17" s="249">
        <f>$D17-$BQ17</f>
        <v>12360.032211</v>
      </c>
      <c r="N17" s="248">
        <v>0</v>
      </c>
      <c r="O17" s="248">
        <v>0</v>
      </c>
      <c r="P17" s="250">
        <f>SUM(Q17:S17)</f>
        <v>0</v>
      </c>
      <c r="Q17" s="248">
        <v>0</v>
      </c>
      <c r="R17" s="248">
        <v>0</v>
      </c>
      <c r="S17" s="248">
        <v>0</v>
      </c>
      <c r="T17" s="250">
        <f>SUM(U17:W17)</f>
        <v>0</v>
      </c>
      <c r="U17" s="248">
        <v>0</v>
      </c>
      <c r="V17" s="248">
        <v>0</v>
      </c>
      <c r="W17" s="248">
        <v>0</v>
      </c>
      <c r="X17" s="248">
        <v>0</v>
      </c>
      <c r="Y17" s="248">
        <v>0</v>
      </c>
      <c r="Z17" s="250">
        <v>0</v>
      </c>
      <c r="AA17" s="233">
        <f t="shared" si="12"/>
        <v>6.69</v>
      </c>
      <c r="AB17" s="250">
        <v>0</v>
      </c>
      <c r="AC17" s="248">
        <v>0</v>
      </c>
      <c r="AD17" s="248">
        <v>0</v>
      </c>
      <c r="AE17" s="248">
        <v>0</v>
      </c>
      <c r="AF17" s="248">
        <v>0</v>
      </c>
      <c r="AG17" s="250">
        <v>0</v>
      </c>
      <c r="AH17" s="250">
        <v>0</v>
      </c>
      <c r="AI17" s="248">
        <v>0</v>
      </c>
      <c r="AJ17" s="248">
        <v>0</v>
      </c>
      <c r="AK17" s="250">
        <f>SUM(AL17:BA17)</f>
        <v>6.69</v>
      </c>
      <c r="AL17" s="248">
        <v>5.33</v>
      </c>
      <c r="AM17" s="248">
        <v>0</v>
      </c>
      <c r="AN17" s="248">
        <v>0</v>
      </c>
      <c r="AO17" s="248">
        <v>0</v>
      </c>
      <c r="AP17" s="248">
        <v>0</v>
      </c>
      <c r="AQ17" s="248">
        <v>0</v>
      </c>
      <c r="AR17" s="248">
        <v>0</v>
      </c>
      <c r="AS17" s="248">
        <v>0</v>
      </c>
      <c r="AT17" s="248">
        <v>0</v>
      </c>
      <c r="AU17" s="248">
        <v>1.36</v>
      </c>
      <c r="AV17" s="248">
        <v>0</v>
      </c>
      <c r="AW17" s="248">
        <v>0</v>
      </c>
      <c r="AX17" s="248">
        <v>0</v>
      </c>
      <c r="AY17" s="248">
        <v>0</v>
      </c>
      <c r="AZ17" s="248">
        <v>0</v>
      </c>
      <c r="BA17" s="248">
        <v>0</v>
      </c>
      <c r="BB17" s="248">
        <v>0</v>
      </c>
      <c r="BC17" s="248">
        <v>0</v>
      </c>
      <c r="BD17" s="250">
        <v>0</v>
      </c>
      <c r="BE17" s="248">
        <v>0</v>
      </c>
      <c r="BF17" s="250">
        <v>0</v>
      </c>
      <c r="BG17" s="248">
        <v>0</v>
      </c>
      <c r="BH17" s="248">
        <v>0</v>
      </c>
      <c r="BI17" s="248">
        <v>0</v>
      </c>
      <c r="BJ17" s="248">
        <v>0</v>
      </c>
      <c r="BK17" s="248">
        <v>0</v>
      </c>
      <c r="BL17" s="248">
        <v>0</v>
      </c>
      <c r="BM17" s="248">
        <v>0</v>
      </c>
      <c r="BN17" s="248">
        <v>0</v>
      </c>
      <c r="BO17" s="248">
        <v>0</v>
      </c>
      <c r="BP17" s="232">
        <v>0</v>
      </c>
      <c r="BQ17" s="251">
        <f t="shared" si="7"/>
        <v>6.69</v>
      </c>
      <c r="BR17" s="309">
        <f>M$75-$BQ17</f>
        <v>-6.69</v>
      </c>
      <c r="BS17" s="252">
        <f t="shared" si="8"/>
        <v>12360.032211</v>
      </c>
    </row>
    <row r="18" spans="1:72" s="253" customFormat="1" ht="18" hidden="1" customHeight="1">
      <c r="A18" s="246"/>
      <c r="B18" s="442" t="s">
        <v>32</v>
      </c>
      <c r="C18" s="254" t="s">
        <v>33</v>
      </c>
      <c r="D18" s="197">
        <v>789.76155700000004</v>
      </c>
      <c r="E18" s="247">
        <f>F18+J18+K18+L18+P18+T18+X18+Y18+Z18</f>
        <v>0</v>
      </c>
      <c r="F18" s="248">
        <f t="shared" si="14"/>
        <v>0</v>
      </c>
      <c r="G18" s="248">
        <v>0</v>
      </c>
      <c r="H18" s="248">
        <v>0</v>
      </c>
      <c r="I18" s="248">
        <v>0</v>
      </c>
      <c r="J18" s="248">
        <v>0</v>
      </c>
      <c r="K18" s="368">
        <v>0</v>
      </c>
      <c r="L18" s="248">
        <f>M18+O18</f>
        <v>0</v>
      </c>
      <c r="M18" s="248">
        <v>0</v>
      </c>
      <c r="N18" s="249">
        <f>$D18-$BQ18</f>
        <v>763.23605700000007</v>
      </c>
      <c r="O18" s="248">
        <v>0</v>
      </c>
      <c r="P18" s="250">
        <f t="shared" ref="P18:P19" si="18">SUM(Q18:S18)</f>
        <v>0</v>
      </c>
      <c r="Q18" s="248">
        <v>0</v>
      </c>
      <c r="R18" s="248">
        <v>0</v>
      </c>
      <c r="S18" s="248">
        <v>0</v>
      </c>
      <c r="T18" s="250">
        <f t="shared" ref="T18:T19" si="19">SUM(U18:W18)</f>
        <v>0</v>
      </c>
      <c r="U18" s="248">
        <v>0</v>
      </c>
      <c r="V18" s="248">
        <v>0</v>
      </c>
      <c r="W18" s="248">
        <v>0</v>
      </c>
      <c r="X18" s="248">
        <v>0</v>
      </c>
      <c r="Y18" s="248">
        <v>0</v>
      </c>
      <c r="Z18" s="250">
        <v>0</v>
      </c>
      <c r="AA18" s="233">
        <f t="shared" si="12"/>
        <v>26.525500000000001</v>
      </c>
      <c r="AB18" s="250">
        <v>7.0255000000000001</v>
      </c>
      <c r="AC18" s="248">
        <v>0</v>
      </c>
      <c r="AD18" s="248">
        <v>0</v>
      </c>
      <c r="AE18" s="248">
        <v>0</v>
      </c>
      <c r="AF18" s="248">
        <v>0</v>
      </c>
      <c r="AG18" s="250">
        <v>0</v>
      </c>
      <c r="AH18" s="250">
        <v>0</v>
      </c>
      <c r="AI18" s="248">
        <v>0</v>
      </c>
      <c r="AJ18" s="248">
        <v>0</v>
      </c>
      <c r="AK18" s="250">
        <f t="shared" ref="AK18:AK19" si="20">SUM(AL18:BA18)</f>
        <v>17.5</v>
      </c>
      <c r="AL18" s="248">
        <v>17.5</v>
      </c>
      <c r="AM18" s="248">
        <v>0</v>
      </c>
      <c r="AN18" s="248">
        <v>0</v>
      </c>
      <c r="AO18" s="248">
        <v>0</v>
      </c>
      <c r="AP18" s="248">
        <v>0</v>
      </c>
      <c r="AQ18" s="248">
        <v>0</v>
      </c>
      <c r="AR18" s="248">
        <v>0</v>
      </c>
      <c r="AS18" s="248">
        <v>0</v>
      </c>
      <c r="AT18" s="248">
        <v>0</v>
      </c>
      <c r="AU18" s="248">
        <v>0</v>
      </c>
      <c r="AV18" s="248">
        <v>0</v>
      </c>
      <c r="AW18" s="248">
        <v>0</v>
      </c>
      <c r="AX18" s="248">
        <v>0</v>
      </c>
      <c r="AY18" s="248">
        <v>0</v>
      </c>
      <c r="AZ18" s="248">
        <v>0</v>
      </c>
      <c r="BA18" s="248">
        <v>0</v>
      </c>
      <c r="BB18" s="248">
        <v>0</v>
      </c>
      <c r="BC18" s="248">
        <v>0</v>
      </c>
      <c r="BD18" s="250">
        <v>0</v>
      </c>
      <c r="BE18" s="248">
        <v>2</v>
      </c>
      <c r="BF18" s="250">
        <v>0</v>
      </c>
      <c r="BG18" s="248">
        <v>0</v>
      </c>
      <c r="BH18" s="248">
        <v>0</v>
      </c>
      <c r="BI18" s="248">
        <v>0</v>
      </c>
      <c r="BJ18" s="248">
        <v>0</v>
      </c>
      <c r="BK18" s="248">
        <v>0</v>
      </c>
      <c r="BL18" s="248">
        <v>0</v>
      </c>
      <c r="BM18" s="248">
        <v>0</v>
      </c>
      <c r="BN18" s="248">
        <v>0</v>
      </c>
      <c r="BO18" s="248">
        <v>0</v>
      </c>
      <c r="BP18" s="232">
        <v>0</v>
      </c>
      <c r="BQ18" s="251">
        <f t="shared" si="7"/>
        <v>26.525500000000001</v>
      </c>
      <c r="BR18" s="309">
        <f>N$75-$BQ18</f>
        <v>-26.525500000000001</v>
      </c>
      <c r="BS18" s="252">
        <f t="shared" si="8"/>
        <v>763.23605700000007</v>
      </c>
    </row>
    <row r="19" spans="1:72" s="253" customFormat="1" ht="18" hidden="1" customHeight="1">
      <c r="A19" s="246"/>
      <c r="B19" s="442" t="s">
        <v>34</v>
      </c>
      <c r="C19" s="254" t="s">
        <v>35</v>
      </c>
      <c r="D19" s="197">
        <v>2991.2998089999996</v>
      </c>
      <c r="E19" s="247">
        <f t="shared" ref="E19" si="21">F19+J19+K19+L19+P19+T19+X19+Y19+Z19</f>
        <v>0</v>
      </c>
      <c r="F19" s="248">
        <f t="shared" si="14"/>
        <v>0</v>
      </c>
      <c r="G19" s="248">
        <v>0</v>
      </c>
      <c r="H19" s="248">
        <v>0</v>
      </c>
      <c r="I19" s="248">
        <v>0</v>
      </c>
      <c r="J19" s="248">
        <v>0</v>
      </c>
      <c r="K19" s="368">
        <v>0</v>
      </c>
      <c r="L19" s="248">
        <f>M19+N19</f>
        <v>0</v>
      </c>
      <c r="M19" s="248">
        <v>0</v>
      </c>
      <c r="N19" s="248">
        <v>0</v>
      </c>
      <c r="O19" s="249">
        <f>$D19-$BQ19</f>
        <v>2948.2998089999996</v>
      </c>
      <c r="P19" s="250">
        <f t="shared" si="18"/>
        <v>0</v>
      </c>
      <c r="Q19" s="248">
        <v>0</v>
      </c>
      <c r="R19" s="248">
        <v>0</v>
      </c>
      <c r="S19" s="248">
        <v>0</v>
      </c>
      <c r="T19" s="250">
        <f t="shared" si="19"/>
        <v>0</v>
      </c>
      <c r="U19" s="248">
        <v>0</v>
      </c>
      <c r="V19" s="248">
        <v>0</v>
      </c>
      <c r="W19" s="248">
        <v>0</v>
      </c>
      <c r="X19" s="248">
        <v>0</v>
      </c>
      <c r="Y19" s="248">
        <v>0</v>
      </c>
      <c r="Z19" s="250">
        <v>0</v>
      </c>
      <c r="AA19" s="233">
        <f t="shared" si="12"/>
        <v>43</v>
      </c>
      <c r="AB19" s="250">
        <v>0</v>
      </c>
      <c r="AC19" s="248">
        <v>0</v>
      </c>
      <c r="AD19" s="248">
        <v>0</v>
      </c>
      <c r="AE19" s="248">
        <v>0</v>
      </c>
      <c r="AF19" s="248">
        <v>0</v>
      </c>
      <c r="AG19" s="250">
        <v>0</v>
      </c>
      <c r="AH19" s="250">
        <v>0</v>
      </c>
      <c r="AI19" s="248">
        <v>0</v>
      </c>
      <c r="AJ19" s="248">
        <v>0</v>
      </c>
      <c r="AK19" s="250">
        <f t="shared" si="20"/>
        <v>43</v>
      </c>
      <c r="AL19" s="248">
        <v>43</v>
      </c>
      <c r="AM19" s="248">
        <v>0</v>
      </c>
      <c r="AN19" s="248">
        <v>0</v>
      </c>
      <c r="AO19" s="248">
        <v>0</v>
      </c>
      <c r="AP19" s="248">
        <v>0</v>
      </c>
      <c r="AQ19" s="248">
        <v>0</v>
      </c>
      <c r="AR19" s="248">
        <v>0</v>
      </c>
      <c r="AS19" s="248">
        <v>0</v>
      </c>
      <c r="AT19" s="248">
        <v>0</v>
      </c>
      <c r="AU19" s="248">
        <v>0</v>
      </c>
      <c r="AV19" s="248">
        <v>0</v>
      </c>
      <c r="AW19" s="248">
        <v>0</v>
      </c>
      <c r="AX19" s="248">
        <v>0</v>
      </c>
      <c r="AY19" s="248">
        <v>0</v>
      </c>
      <c r="AZ19" s="248">
        <v>0</v>
      </c>
      <c r="BA19" s="248">
        <v>0</v>
      </c>
      <c r="BB19" s="248">
        <v>0</v>
      </c>
      <c r="BC19" s="248">
        <v>0</v>
      </c>
      <c r="BD19" s="250">
        <v>0</v>
      </c>
      <c r="BE19" s="248">
        <v>0</v>
      </c>
      <c r="BF19" s="250">
        <v>0</v>
      </c>
      <c r="BG19" s="248">
        <v>0</v>
      </c>
      <c r="BH19" s="248">
        <v>0</v>
      </c>
      <c r="BI19" s="248">
        <v>0</v>
      </c>
      <c r="BJ19" s="248">
        <v>0</v>
      </c>
      <c r="BK19" s="248">
        <v>0</v>
      </c>
      <c r="BL19" s="248">
        <v>0</v>
      </c>
      <c r="BM19" s="248">
        <v>0</v>
      </c>
      <c r="BN19" s="248">
        <v>0</v>
      </c>
      <c r="BO19" s="248">
        <v>0</v>
      </c>
      <c r="BP19" s="232">
        <v>0</v>
      </c>
      <c r="BQ19" s="251">
        <f t="shared" si="7"/>
        <v>43</v>
      </c>
      <c r="BR19" s="309">
        <f>O$75-$BQ19</f>
        <v>-43</v>
      </c>
      <c r="BS19" s="252">
        <f t="shared" si="8"/>
        <v>2948.2998089999996</v>
      </c>
    </row>
    <row r="20" spans="1:72" ht="23.1" customHeight="1">
      <c r="A20" s="239" t="s">
        <v>36</v>
      </c>
      <c r="B20" s="451" t="s">
        <v>37</v>
      </c>
      <c r="C20" s="376" t="s">
        <v>38</v>
      </c>
      <c r="D20" s="196">
        <f>SUM(D21:D23)</f>
        <v>0</v>
      </c>
      <c r="E20" s="240">
        <f>F20+J20+K20+L20+T20+X20+Y20+Z20</f>
        <v>0</v>
      </c>
      <c r="F20" s="241">
        <f t="shared" si="14"/>
        <v>0</v>
      </c>
      <c r="G20" s="241">
        <f t="shared" ref="G20:Z20" si="22">SUM(G21:G23)</f>
        <v>0</v>
      </c>
      <c r="H20" s="241">
        <f t="shared" si="22"/>
        <v>0</v>
      </c>
      <c r="I20" s="241">
        <f t="shared" si="22"/>
        <v>0</v>
      </c>
      <c r="J20" s="241">
        <f t="shared" si="22"/>
        <v>0</v>
      </c>
      <c r="K20" s="369">
        <f t="shared" si="22"/>
        <v>0</v>
      </c>
      <c r="L20" s="241">
        <f>SUM(L21:L23)</f>
        <v>0</v>
      </c>
      <c r="M20" s="241">
        <f>SUM(M21:M23)</f>
        <v>0</v>
      </c>
      <c r="N20" s="241">
        <f t="shared" si="22"/>
        <v>0</v>
      </c>
      <c r="O20" s="241">
        <f t="shared" si="22"/>
        <v>0</v>
      </c>
      <c r="P20" s="249">
        <f>$D20-$BQ20</f>
        <v>0</v>
      </c>
      <c r="Q20" s="241">
        <f>SUM(Q22:Q23)</f>
        <v>0</v>
      </c>
      <c r="R20" s="241">
        <f>R21+R23</f>
        <v>0</v>
      </c>
      <c r="S20" s="241">
        <f>SUM(S21:S22)</f>
        <v>0</v>
      </c>
      <c r="T20" s="242">
        <f>SUM(T21:T23)</f>
        <v>0</v>
      </c>
      <c r="U20" s="241">
        <f>SUM(U21:U23)</f>
        <v>0</v>
      </c>
      <c r="V20" s="241">
        <f>SUM(V21:V23)</f>
        <v>0</v>
      </c>
      <c r="W20" s="241">
        <f>SUM(W21:W23)</f>
        <v>0</v>
      </c>
      <c r="X20" s="241">
        <f t="shared" si="22"/>
        <v>0</v>
      </c>
      <c r="Y20" s="241">
        <f t="shared" si="22"/>
        <v>0</v>
      </c>
      <c r="Z20" s="242">
        <f t="shared" si="22"/>
        <v>0</v>
      </c>
      <c r="AA20" s="225">
        <f t="shared" si="12"/>
        <v>0</v>
      </c>
      <c r="AB20" s="242">
        <f>SUM(AB21:AB23)</f>
        <v>0</v>
      </c>
      <c r="AC20" s="241">
        <f t="shared" ref="AC20:AJ20" si="23">SUM(AC21:AC23)</f>
        <v>0</v>
      </c>
      <c r="AD20" s="241">
        <f t="shared" si="23"/>
        <v>0</v>
      </c>
      <c r="AE20" s="241">
        <f t="shared" si="23"/>
        <v>0</v>
      </c>
      <c r="AF20" s="241">
        <f t="shared" si="23"/>
        <v>0</v>
      </c>
      <c r="AG20" s="242">
        <f t="shared" si="23"/>
        <v>0</v>
      </c>
      <c r="AH20" s="242">
        <f t="shared" si="23"/>
        <v>0</v>
      </c>
      <c r="AI20" s="241">
        <f t="shared" si="23"/>
        <v>0</v>
      </c>
      <c r="AJ20" s="241">
        <f t="shared" si="23"/>
        <v>0</v>
      </c>
      <c r="AK20" s="242">
        <f t="shared" si="1"/>
        <v>0</v>
      </c>
      <c r="AL20" s="241">
        <f t="shared" ref="AL20:BP20" si="24">SUM(AL21:AL23)</f>
        <v>0</v>
      </c>
      <c r="AM20" s="241">
        <f t="shared" si="24"/>
        <v>0</v>
      </c>
      <c r="AN20" s="241">
        <f t="shared" si="24"/>
        <v>0</v>
      </c>
      <c r="AO20" s="241">
        <f t="shared" si="24"/>
        <v>0</v>
      </c>
      <c r="AP20" s="241">
        <f t="shared" si="24"/>
        <v>0</v>
      </c>
      <c r="AQ20" s="241">
        <f t="shared" si="24"/>
        <v>0</v>
      </c>
      <c r="AR20" s="241">
        <f t="shared" si="24"/>
        <v>0</v>
      </c>
      <c r="AS20" s="241">
        <f t="shared" si="24"/>
        <v>0</v>
      </c>
      <c r="AT20" s="241">
        <f t="shared" si="24"/>
        <v>0</v>
      </c>
      <c r="AU20" s="241">
        <f t="shared" si="24"/>
        <v>0</v>
      </c>
      <c r="AV20" s="241">
        <f t="shared" si="24"/>
        <v>0</v>
      </c>
      <c r="AW20" s="241">
        <f t="shared" si="24"/>
        <v>0</v>
      </c>
      <c r="AX20" s="241">
        <f t="shared" si="24"/>
        <v>0</v>
      </c>
      <c r="AY20" s="241">
        <f t="shared" si="24"/>
        <v>0</v>
      </c>
      <c r="AZ20" s="241">
        <f t="shared" si="24"/>
        <v>0</v>
      </c>
      <c r="BA20" s="241">
        <f t="shared" si="24"/>
        <v>0</v>
      </c>
      <c r="BB20" s="241">
        <f t="shared" si="24"/>
        <v>0</v>
      </c>
      <c r="BC20" s="241">
        <f t="shared" si="24"/>
        <v>0</v>
      </c>
      <c r="BD20" s="242">
        <f t="shared" si="24"/>
        <v>0</v>
      </c>
      <c r="BE20" s="241">
        <f t="shared" si="24"/>
        <v>0</v>
      </c>
      <c r="BF20" s="242">
        <f t="shared" si="24"/>
        <v>0</v>
      </c>
      <c r="BG20" s="241">
        <f t="shared" si="24"/>
        <v>0</v>
      </c>
      <c r="BH20" s="241">
        <f t="shared" si="24"/>
        <v>0</v>
      </c>
      <c r="BI20" s="241">
        <f t="shared" si="24"/>
        <v>0</v>
      </c>
      <c r="BJ20" s="241">
        <f t="shared" si="24"/>
        <v>0</v>
      </c>
      <c r="BK20" s="241">
        <f t="shared" si="24"/>
        <v>0</v>
      </c>
      <c r="BL20" s="241">
        <f t="shared" si="24"/>
        <v>0</v>
      </c>
      <c r="BM20" s="241">
        <f t="shared" si="24"/>
        <v>0</v>
      </c>
      <c r="BN20" s="241">
        <f t="shared" si="24"/>
        <v>0</v>
      </c>
      <c r="BO20" s="241">
        <f t="shared" si="24"/>
        <v>0</v>
      </c>
      <c r="BP20" s="226">
        <f t="shared" si="24"/>
        <v>0</v>
      </c>
      <c r="BQ20" s="244">
        <f t="shared" si="7"/>
        <v>0</v>
      </c>
      <c r="BR20" s="307">
        <f>P$75-$BQ20</f>
        <v>0</v>
      </c>
      <c r="BS20" s="245">
        <f t="shared" si="8"/>
        <v>0</v>
      </c>
    </row>
    <row r="21" spans="1:72" s="253" customFormat="1" ht="18" hidden="1" customHeight="1">
      <c r="A21" s="246"/>
      <c r="B21" s="442" t="s">
        <v>39</v>
      </c>
      <c r="C21" s="254" t="s">
        <v>40</v>
      </c>
      <c r="D21" s="197">
        <v>0</v>
      </c>
      <c r="E21" s="247">
        <f>F21+J21+K21+L21+P21+T21+X21+Y21+Z21</f>
        <v>0</v>
      </c>
      <c r="F21" s="248">
        <f t="shared" si="14"/>
        <v>0</v>
      </c>
      <c r="G21" s="248">
        <v>0</v>
      </c>
      <c r="H21" s="248">
        <v>0</v>
      </c>
      <c r="I21" s="248">
        <v>0</v>
      </c>
      <c r="J21" s="248">
        <v>0</v>
      </c>
      <c r="K21" s="368">
        <v>0</v>
      </c>
      <c r="L21" s="248">
        <f>SUM(M21:O21)</f>
        <v>0</v>
      </c>
      <c r="M21" s="248">
        <v>0</v>
      </c>
      <c r="N21" s="248">
        <v>0</v>
      </c>
      <c r="O21" s="248">
        <v>0</v>
      </c>
      <c r="P21" s="250">
        <f>SUM(R21:S21)</f>
        <v>0</v>
      </c>
      <c r="Q21" s="249">
        <f>$D21-$BQ21</f>
        <v>0</v>
      </c>
      <c r="R21" s="248">
        <v>0</v>
      </c>
      <c r="S21" s="248">
        <v>0</v>
      </c>
      <c r="T21" s="250">
        <f>SUM(U21:W21)</f>
        <v>0</v>
      </c>
      <c r="U21" s="248">
        <v>0</v>
      </c>
      <c r="V21" s="248">
        <v>0</v>
      </c>
      <c r="W21" s="248">
        <v>0</v>
      </c>
      <c r="X21" s="248">
        <v>0</v>
      </c>
      <c r="Y21" s="248">
        <v>0</v>
      </c>
      <c r="Z21" s="250">
        <v>0</v>
      </c>
      <c r="AA21" s="233">
        <f t="shared" si="12"/>
        <v>0</v>
      </c>
      <c r="AB21" s="250">
        <v>0</v>
      </c>
      <c r="AC21" s="248">
        <v>0</v>
      </c>
      <c r="AD21" s="248">
        <v>0</v>
      </c>
      <c r="AE21" s="248">
        <v>0</v>
      </c>
      <c r="AF21" s="248">
        <v>0</v>
      </c>
      <c r="AG21" s="250">
        <v>0</v>
      </c>
      <c r="AH21" s="250">
        <v>0</v>
      </c>
      <c r="AI21" s="248">
        <v>0</v>
      </c>
      <c r="AJ21" s="248">
        <v>0</v>
      </c>
      <c r="AK21" s="250">
        <f>SUM(AL21:BA21)</f>
        <v>0</v>
      </c>
      <c r="AL21" s="248">
        <v>0</v>
      </c>
      <c r="AM21" s="248">
        <v>0</v>
      </c>
      <c r="AN21" s="248">
        <v>0</v>
      </c>
      <c r="AO21" s="248">
        <v>0</v>
      </c>
      <c r="AP21" s="248">
        <v>0</v>
      </c>
      <c r="AQ21" s="248">
        <v>0</v>
      </c>
      <c r="AR21" s="248">
        <v>0</v>
      </c>
      <c r="AS21" s="248">
        <v>0</v>
      </c>
      <c r="AT21" s="248">
        <v>0</v>
      </c>
      <c r="AU21" s="248">
        <v>0</v>
      </c>
      <c r="AV21" s="248">
        <v>0</v>
      </c>
      <c r="AW21" s="248">
        <v>0</v>
      </c>
      <c r="AX21" s="248">
        <v>0</v>
      </c>
      <c r="AY21" s="248">
        <v>0</v>
      </c>
      <c r="AZ21" s="248">
        <v>0</v>
      </c>
      <c r="BA21" s="248">
        <v>0</v>
      </c>
      <c r="BB21" s="248">
        <v>0</v>
      </c>
      <c r="BC21" s="248">
        <v>0</v>
      </c>
      <c r="BD21" s="250">
        <v>0</v>
      </c>
      <c r="BE21" s="248">
        <v>0</v>
      </c>
      <c r="BF21" s="250">
        <v>0</v>
      </c>
      <c r="BG21" s="248">
        <v>0</v>
      </c>
      <c r="BH21" s="248">
        <v>0</v>
      </c>
      <c r="BI21" s="248">
        <v>0</v>
      </c>
      <c r="BJ21" s="248">
        <v>0</v>
      </c>
      <c r="BK21" s="248">
        <v>0</v>
      </c>
      <c r="BL21" s="248">
        <v>0</v>
      </c>
      <c r="BM21" s="248">
        <v>0</v>
      </c>
      <c r="BN21" s="248">
        <v>0</v>
      </c>
      <c r="BO21" s="248">
        <v>0</v>
      </c>
      <c r="BP21" s="232">
        <v>0</v>
      </c>
      <c r="BQ21" s="251">
        <f t="shared" si="7"/>
        <v>0</v>
      </c>
      <c r="BR21" s="309">
        <f>Q$75-$BQ21</f>
        <v>0</v>
      </c>
      <c r="BS21" s="252">
        <f t="shared" si="8"/>
        <v>0</v>
      </c>
    </row>
    <row r="22" spans="1:72" s="253" customFormat="1" ht="18" hidden="1" customHeight="1">
      <c r="A22" s="246"/>
      <c r="B22" s="442" t="s">
        <v>41</v>
      </c>
      <c r="C22" s="254" t="s">
        <v>42</v>
      </c>
      <c r="D22" s="197">
        <v>0</v>
      </c>
      <c r="E22" s="247">
        <f t="shared" ref="E22" si="25">F22+J22+K22+L22+P22+T22+X22+Y22+Z22</f>
        <v>0</v>
      </c>
      <c r="F22" s="248">
        <f t="shared" si="14"/>
        <v>0</v>
      </c>
      <c r="G22" s="248">
        <v>0</v>
      </c>
      <c r="H22" s="248">
        <v>0</v>
      </c>
      <c r="I22" s="248">
        <v>0</v>
      </c>
      <c r="J22" s="248">
        <v>0</v>
      </c>
      <c r="K22" s="368">
        <v>0</v>
      </c>
      <c r="L22" s="248">
        <f t="shared" ref="L22" si="26">SUM(M22:O22)</f>
        <v>0</v>
      </c>
      <c r="M22" s="248">
        <v>0</v>
      </c>
      <c r="N22" s="248">
        <v>0</v>
      </c>
      <c r="O22" s="248">
        <v>0</v>
      </c>
      <c r="P22" s="250">
        <f>Q22+S22</f>
        <v>0</v>
      </c>
      <c r="Q22" s="248">
        <v>0</v>
      </c>
      <c r="R22" s="249">
        <f>$D22-$BQ22</f>
        <v>0</v>
      </c>
      <c r="S22" s="248">
        <v>0</v>
      </c>
      <c r="T22" s="250">
        <f t="shared" ref="T22" si="27">SUM(U22:W22)</f>
        <v>0</v>
      </c>
      <c r="U22" s="248">
        <v>0</v>
      </c>
      <c r="V22" s="248">
        <v>0</v>
      </c>
      <c r="W22" s="248">
        <v>0</v>
      </c>
      <c r="X22" s="248">
        <v>0</v>
      </c>
      <c r="Y22" s="248">
        <v>0</v>
      </c>
      <c r="Z22" s="250">
        <v>0</v>
      </c>
      <c r="AA22" s="233">
        <f t="shared" si="12"/>
        <v>0</v>
      </c>
      <c r="AB22" s="250">
        <v>0</v>
      </c>
      <c r="AC22" s="248">
        <v>0</v>
      </c>
      <c r="AD22" s="248">
        <v>0</v>
      </c>
      <c r="AE22" s="248">
        <v>0</v>
      </c>
      <c r="AF22" s="248">
        <v>0</v>
      </c>
      <c r="AG22" s="250">
        <v>0</v>
      </c>
      <c r="AH22" s="250">
        <v>0</v>
      </c>
      <c r="AI22" s="248">
        <v>0</v>
      </c>
      <c r="AJ22" s="248">
        <v>0</v>
      </c>
      <c r="AK22" s="250">
        <f t="shared" ref="AK22:AK23" si="28">SUM(AL22:BA22)</f>
        <v>0</v>
      </c>
      <c r="AL22" s="248">
        <v>0</v>
      </c>
      <c r="AM22" s="248">
        <v>0</v>
      </c>
      <c r="AN22" s="248">
        <v>0</v>
      </c>
      <c r="AO22" s="248">
        <v>0</v>
      </c>
      <c r="AP22" s="248">
        <v>0</v>
      </c>
      <c r="AQ22" s="248">
        <v>0</v>
      </c>
      <c r="AR22" s="248">
        <v>0</v>
      </c>
      <c r="AS22" s="248">
        <v>0</v>
      </c>
      <c r="AT22" s="248">
        <v>0</v>
      </c>
      <c r="AU22" s="248">
        <v>0</v>
      </c>
      <c r="AV22" s="248">
        <v>0</v>
      </c>
      <c r="AW22" s="248">
        <v>0</v>
      </c>
      <c r="AX22" s="248">
        <v>0</v>
      </c>
      <c r="AY22" s="248">
        <v>0</v>
      </c>
      <c r="AZ22" s="248">
        <v>0</v>
      </c>
      <c r="BA22" s="248">
        <v>0</v>
      </c>
      <c r="BB22" s="248">
        <v>0</v>
      </c>
      <c r="BC22" s="248">
        <v>0</v>
      </c>
      <c r="BD22" s="250">
        <v>0</v>
      </c>
      <c r="BE22" s="248">
        <v>0</v>
      </c>
      <c r="BF22" s="250">
        <v>0</v>
      </c>
      <c r="BG22" s="248">
        <v>0</v>
      </c>
      <c r="BH22" s="248">
        <v>0</v>
      </c>
      <c r="BI22" s="248">
        <v>0</v>
      </c>
      <c r="BJ22" s="248">
        <v>0</v>
      </c>
      <c r="BK22" s="248">
        <v>0</v>
      </c>
      <c r="BL22" s="248">
        <v>0</v>
      </c>
      <c r="BM22" s="248">
        <v>0</v>
      </c>
      <c r="BN22" s="248">
        <v>0</v>
      </c>
      <c r="BO22" s="248">
        <v>0</v>
      </c>
      <c r="BP22" s="232">
        <v>0</v>
      </c>
      <c r="BQ22" s="251">
        <f t="shared" si="7"/>
        <v>0</v>
      </c>
      <c r="BR22" s="309">
        <f>R$75-$BQ22</f>
        <v>0</v>
      </c>
      <c r="BS22" s="252">
        <f t="shared" si="8"/>
        <v>0</v>
      </c>
    </row>
    <row r="23" spans="1:72" s="253" customFormat="1" ht="18" hidden="1" customHeight="1">
      <c r="A23" s="246"/>
      <c r="B23" s="442" t="s">
        <v>43</v>
      </c>
      <c r="C23" s="254" t="s">
        <v>44</v>
      </c>
      <c r="D23" s="197">
        <v>0</v>
      </c>
      <c r="E23" s="247">
        <f>F23+J23+K23+L23+P23+T23+X23+Y23+Z23</f>
        <v>0</v>
      </c>
      <c r="F23" s="248">
        <f t="shared" si="14"/>
        <v>0</v>
      </c>
      <c r="G23" s="248">
        <v>0</v>
      </c>
      <c r="H23" s="248">
        <v>0</v>
      </c>
      <c r="I23" s="248">
        <v>0</v>
      </c>
      <c r="J23" s="248">
        <v>0</v>
      </c>
      <c r="K23" s="368">
        <v>0</v>
      </c>
      <c r="L23" s="248">
        <f>SUM(M23:O23)</f>
        <v>0</v>
      </c>
      <c r="M23" s="248">
        <v>0</v>
      </c>
      <c r="N23" s="248">
        <v>0</v>
      </c>
      <c r="O23" s="248">
        <v>0</v>
      </c>
      <c r="P23" s="250">
        <f>Q23+R23</f>
        <v>0</v>
      </c>
      <c r="Q23" s="248">
        <v>0</v>
      </c>
      <c r="R23" s="248">
        <v>0</v>
      </c>
      <c r="S23" s="249">
        <f>$D23-$BQ23</f>
        <v>0</v>
      </c>
      <c r="T23" s="250">
        <f>SUM(U23:W23)</f>
        <v>0</v>
      </c>
      <c r="U23" s="248">
        <v>0</v>
      </c>
      <c r="V23" s="248">
        <v>0</v>
      </c>
      <c r="W23" s="248">
        <v>0</v>
      </c>
      <c r="X23" s="248">
        <v>0</v>
      </c>
      <c r="Y23" s="248">
        <v>0</v>
      </c>
      <c r="Z23" s="250">
        <v>0</v>
      </c>
      <c r="AA23" s="233">
        <f t="shared" si="12"/>
        <v>0</v>
      </c>
      <c r="AB23" s="250">
        <v>0</v>
      </c>
      <c r="AC23" s="248">
        <v>0</v>
      </c>
      <c r="AD23" s="248">
        <v>0</v>
      </c>
      <c r="AE23" s="248">
        <v>0</v>
      </c>
      <c r="AF23" s="248">
        <v>0</v>
      </c>
      <c r="AG23" s="250">
        <v>0</v>
      </c>
      <c r="AH23" s="250">
        <v>0</v>
      </c>
      <c r="AI23" s="248">
        <v>0</v>
      </c>
      <c r="AJ23" s="248">
        <v>0</v>
      </c>
      <c r="AK23" s="250">
        <f t="shared" si="28"/>
        <v>0</v>
      </c>
      <c r="AL23" s="248">
        <v>0</v>
      </c>
      <c r="AM23" s="248">
        <v>0</v>
      </c>
      <c r="AN23" s="248">
        <v>0</v>
      </c>
      <c r="AO23" s="248">
        <v>0</v>
      </c>
      <c r="AP23" s="248">
        <v>0</v>
      </c>
      <c r="AQ23" s="248">
        <v>0</v>
      </c>
      <c r="AR23" s="248">
        <v>0</v>
      </c>
      <c r="AS23" s="248">
        <v>0</v>
      </c>
      <c r="AT23" s="248">
        <v>0</v>
      </c>
      <c r="AU23" s="248">
        <v>0</v>
      </c>
      <c r="AV23" s="248">
        <v>0</v>
      </c>
      <c r="AW23" s="248">
        <v>0</v>
      </c>
      <c r="AX23" s="248">
        <v>0</v>
      </c>
      <c r="AY23" s="248">
        <v>0</v>
      </c>
      <c r="AZ23" s="248">
        <v>0</v>
      </c>
      <c r="BA23" s="248">
        <v>0</v>
      </c>
      <c r="BB23" s="248">
        <v>0</v>
      </c>
      <c r="BC23" s="248">
        <v>0</v>
      </c>
      <c r="BD23" s="250">
        <v>0</v>
      </c>
      <c r="BE23" s="248">
        <v>0</v>
      </c>
      <c r="BF23" s="250">
        <v>0</v>
      </c>
      <c r="BG23" s="248">
        <v>0</v>
      </c>
      <c r="BH23" s="248">
        <v>0</v>
      </c>
      <c r="BI23" s="248">
        <v>0</v>
      </c>
      <c r="BJ23" s="248">
        <v>0</v>
      </c>
      <c r="BK23" s="248">
        <v>0</v>
      </c>
      <c r="BL23" s="248">
        <v>0</v>
      </c>
      <c r="BM23" s="248">
        <v>0</v>
      </c>
      <c r="BN23" s="248">
        <v>0</v>
      </c>
      <c r="BO23" s="248">
        <v>0</v>
      </c>
      <c r="BP23" s="232">
        <v>0</v>
      </c>
      <c r="BQ23" s="251">
        <f t="shared" si="7"/>
        <v>0</v>
      </c>
      <c r="BR23" s="309">
        <f>S$75-$BQ23</f>
        <v>0</v>
      </c>
      <c r="BS23" s="252">
        <f t="shared" si="8"/>
        <v>0</v>
      </c>
    </row>
    <row r="24" spans="1:72" s="270" customFormat="1" ht="23.1" customHeight="1">
      <c r="A24" s="345" t="s">
        <v>45</v>
      </c>
      <c r="B24" s="500" t="s">
        <v>46</v>
      </c>
      <c r="C24" s="215" t="s">
        <v>47</v>
      </c>
      <c r="D24" s="346">
        <f>SUM(D25:D27)</f>
        <v>69912.898357999991</v>
      </c>
      <c r="E24" s="347">
        <f>F24+J24+K24+L24+X24+Y24+Z24+P24</f>
        <v>73.361099999999993</v>
      </c>
      <c r="F24" s="242">
        <f t="shared" si="14"/>
        <v>0</v>
      </c>
      <c r="G24" s="242">
        <f t="shared" ref="G24:Z24" si="29">SUM(G25:G27)</f>
        <v>0</v>
      </c>
      <c r="H24" s="242">
        <f t="shared" si="29"/>
        <v>0</v>
      </c>
      <c r="I24" s="242">
        <f t="shared" si="29"/>
        <v>0</v>
      </c>
      <c r="J24" s="242">
        <f t="shared" si="29"/>
        <v>0</v>
      </c>
      <c r="K24" s="369">
        <f t="shared" si="29"/>
        <v>30.64</v>
      </c>
      <c r="L24" s="242">
        <f>SUM(L25:L27)</f>
        <v>0</v>
      </c>
      <c r="M24" s="242">
        <f t="shared" si="29"/>
        <v>0</v>
      </c>
      <c r="N24" s="242">
        <f t="shared" si="29"/>
        <v>0</v>
      </c>
      <c r="O24" s="242">
        <f t="shared" si="29"/>
        <v>0</v>
      </c>
      <c r="P24" s="242">
        <f t="shared" si="29"/>
        <v>0</v>
      </c>
      <c r="Q24" s="242">
        <f t="shared" si="29"/>
        <v>0</v>
      </c>
      <c r="R24" s="242">
        <f t="shared" si="29"/>
        <v>0</v>
      </c>
      <c r="S24" s="242">
        <f>SUM(S25:S27)</f>
        <v>0</v>
      </c>
      <c r="T24" s="249">
        <f>$D24-$BQ24</f>
        <v>69501.597941333326</v>
      </c>
      <c r="U24" s="242">
        <f>SUM(U26:U27)</f>
        <v>0</v>
      </c>
      <c r="V24" s="242">
        <f>V25+V27</f>
        <v>0</v>
      </c>
      <c r="W24" s="242">
        <f>SUM(W25:W26)</f>
        <v>0</v>
      </c>
      <c r="X24" s="242">
        <f>SUM(X25:X27)</f>
        <v>0</v>
      </c>
      <c r="Y24" s="242">
        <f t="shared" si="29"/>
        <v>0</v>
      </c>
      <c r="Z24" s="242">
        <f t="shared" si="29"/>
        <v>42.7211</v>
      </c>
      <c r="AA24" s="225">
        <f>SUM(AB24:AK24)+SUM(BB24:BO24)</f>
        <v>337.93931666666663</v>
      </c>
      <c r="AB24" s="242">
        <f>SUM(AB25:AB27)</f>
        <v>28.201000000000001</v>
      </c>
      <c r="AC24" s="242">
        <f t="shared" ref="AC24:AJ24" si="30">SUM(AC25:AC27)</f>
        <v>0.55000000000000004</v>
      </c>
      <c r="AD24" s="242">
        <f t="shared" si="30"/>
        <v>0</v>
      </c>
      <c r="AE24" s="242">
        <f t="shared" si="30"/>
        <v>0</v>
      </c>
      <c r="AF24" s="242">
        <f t="shared" si="30"/>
        <v>61.69</v>
      </c>
      <c r="AG24" s="242">
        <f t="shared" si="30"/>
        <v>0.75</v>
      </c>
      <c r="AH24" s="242">
        <f t="shared" si="30"/>
        <v>8.7370999999999999</v>
      </c>
      <c r="AI24" s="242">
        <f t="shared" si="30"/>
        <v>0</v>
      </c>
      <c r="AJ24" s="242">
        <f t="shared" si="30"/>
        <v>25.36</v>
      </c>
      <c r="AK24" s="242">
        <f t="shared" si="1"/>
        <v>205.28721666666667</v>
      </c>
      <c r="AL24" s="242">
        <f t="shared" ref="AL24:BP24" si="31">SUM(AL25:AL27)</f>
        <v>174.3733</v>
      </c>
      <c r="AM24" s="242">
        <f t="shared" si="31"/>
        <v>2.9</v>
      </c>
      <c r="AN24" s="242">
        <f t="shared" si="31"/>
        <v>0</v>
      </c>
      <c r="AO24" s="242">
        <f t="shared" si="31"/>
        <v>0</v>
      </c>
      <c r="AP24" s="242">
        <f t="shared" si="31"/>
        <v>1.83</v>
      </c>
      <c r="AQ24" s="242">
        <f t="shared" si="31"/>
        <v>0</v>
      </c>
      <c r="AR24" s="242">
        <f t="shared" si="31"/>
        <v>22.603916666666663</v>
      </c>
      <c r="AS24" s="242">
        <f t="shared" si="31"/>
        <v>0.04</v>
      </c>
      <c r="AT24" s="242">
        <f t="shared" si="31"/>
        <v>0</v>
      </c>
      <c r="AU24" s="242">
        <f t="shared" si="31"/>
        <v>0.04</v>
      </c>
      <c r="AV24" s="242">
        <f t="shared" si="31"/>
        <v>3.5</v>
      </c>
      <c r="AW24" s="242">
        <f t="shared" si="31"/>
        <v>0</v>
      </c>
      <c r="AX24" s="242">
        <f t="shared" si="31"/>
        <v>0</v>
      </c>
      <c r="AY24" s="242">
        <f t="shared" si="31"/>
        <v>0</v>
      </c>
      <c r="AZ24" s="242">
        <f t="shared" si="31"/>
        <v>0</v>
      </c>
      <c r="BA24" s="242">
        <f t="shared" si="31"/>
        <v>0</v>
      </c>
      <c r="BB24" s="242">
        <f t="shared" si="31"/>
        <v>0</v>
      </c>
      <c r="BC24" s="242">
        <f t="shared" si="31"/>
        <v>1.2</v>
      </c>
      <c r="BD24" s="242">
        <f t="shared" si="31"/>
        <v>0</v>
      </c>
      <c r="BE24" s="242">
        <f t="shared" si="31"/>
        <v>4</v>
      </c>
      <c r="BF24" s="242">
        <f t="shared" si="31"/>
        <v>0</v>
      </c>
      <c r="BG24" s="242">
        <f t="shared" si="31"/>
        <v>0.65</v>
      </c>
      <c r="BH24" s="242">
        <f t="shared" si="31"/>
        <v>0</v>
      </c>
      <c r="BI24" s="242">
        <f t="shared" si="31"/>
        <v>0</v>
      </c>
      <c r="BJ24" s="242">
        <f t="shared" si="31"/>
        <v>1.474</v>
      </c>
      <c r="BK24" s="242">
        <f t="shared" si="31"/>
        <v>0</v>
      </c>
      <c r="BL24" s="242">
        <f t="shared" si="31"/>
        <v>0</v>
      </c>
      <c r="BM24" s="242">
        <f t="shared" si="31"/>
        <v>0</v>
      </c>
      <c r="BN24" s="242">
        <f t="shared" si="31"/>
        <v>0.04</v>
      </c>
      <c r="BO24" s="242">
        <f t="shared" si="31"/>
        <v>0</v>
      </c>
      <c r="BP24" s="360">
        <f t="shared" si="31"/>
        <v>0</v>
      </c>
      <c r="BQ24" s="348">
        <f t="shared" si="7"/>
        <v>411.30041666666659</v>
      </c>
      <c r="BR24" s="349">
        <f>T$75-$BQ24</f>
        <v>-411.30041666666659</v>
      </c>
      <c r="BS24" s="350">
        <f t="shared" si="8"/>
        <v>69501.597941333326</v>
      </c>
    </row>
    <row r="25" spans="1:72" s="253" customFormat="1" ht="30.75" customHeight="1">
      <c r="A25" s="246"/>
      <c r="B25" s="442" t="s">
        <v>194</v>
      </c>
      <c r="C25" s="254" t="s">
        <v>49</v>
      </c>
      <c r="D25" s="197">
        <v>48196.303059999977</v>
      </c>
      <c r="E25" s="247">
        <f t="shared" ref="E25:E27" si="32">F25+J25+K25+L25+P25+T25+X25+Y25+Z25</f>
        <v>0</v>
      </c>
      <c r="F25" s="248">
        <f t="shared" si="14"/>
        <v>0</v>
      </c>
      <c r="G25" s="248">
        <v>0</v>
      </c>
      <c r="H25" s="248">
        <v>0</v>
      </c>
      <c r="I25" s="248">
        <v>0</v>
      </c>
      <c r="J25" s="248">
        <v>0</v>
      </c>
      <c r="K25" s="368">
        <v>0</v>
      </c>
      <c r="L25" s="248">
        <f>SUM(M25:O25)</f>
        <v>0</v>
      </c>
      <c r="M25" s="248">
        <v>0</v>
      </c>
      <c r="N25" s="248">
        <v>0</v>
      </c>
      <c r="O25" s="248">
        <v>0</v>
      </c>
      <c r="P25" s="250">
        <f>SUM(Q25:S25)</f>
        <v>0</v>
      </c>
      <c r="Q25" s="248">
        <v>0</v>
      </c>
      <c r="R25" s="248">
        <v>0</v>
      </c>
      <c r="S25" s="248">
        <v>0</v>
      </c>
      <c r="T25" s="250">
        <f>V25+W25</f>
        <v>0</v>
      </c>
      <c r="U25" s="249">
        <f>$D25-$BQ25</f>
        <v>48115.663059999977</v>
      </c>
      <c r="V25" s="248">
        <v>0</v>
      </c>
      <c r="W25" s="248">
        <v>0</v>
      </c>
      <c r="X25" s="248">
        <v>0</v>
      </c>
      <c r="Y25" s="248">
        <v>0</v>
      </c>
      <c r="Z25" s="250">
        <v>0</v>
      </c>
      <c r="AA25" s="233">
        <f t="shared" si="12"/>
        <v>80.64</v>
      </c>
      <c r="AB25" s="250">
        <v>3</v>
      </c>
      <c r="AC25" s="248">
        <v>0.2</v>
      </c>
      <c r="AD25" s="248">
        <v>0</v>
      </c>
      <c r="AE25" s="248">
        <v>0</v>
      </c>
      <c r="AF25" s="248">
        <v>21.69</v>
      </c>
      <c r="AG25" s="250">
        <v>0</v>
      </c>
      <c r="AH25" s="250">
        <v>0</v>
      </c>
      <c r="AI25" s="248">
        <v>0</v>
      </c>
      <c r="AJ25" s="248">
        <v>0</v>
      </c>
      <c r="AK25" s="250">
        <f>SUM(AL25:BA25)</f>
        <v>55.71</v>
      </c>
      <c r="AL25" s="248">
        <v>50.67</v>
      </c>
      <c r="AM25" s="248">
        <v>0</v>
      </c>
      <c r="AN25" s="248">
        <v>0</v>
      </c>
      <c r="AO25" s="248">
        <v>0</v>
      </c>
      <c r="AP25" s="248">
        <v>0</v>
      </c>
      <c r="AQ25" s="248">
        <v>0</v>
      </c>
      <c r="AR25" s="248">
        <v>5</v>
      </c>
      <c r="AS25" s="248">
        <v>0</v>
      </c>
      <c r="AT25" s="248">
        <v>0</v>
      </c>
      <c r="AU25" s="248">
        <v>0.04</v>
      </c>
      <c r="AV25" s="248">
        <v>0</v>
      </c>
      <c r="AW25" s="248">
        <v>0</v>
      </c>
      <c r="AX25" s="248">
        <v>0</v>
      </c>
      <c r="AY25" s="248">
        <v>0</v>
      </c>
      <c r="AZ25" s="248">
        <v>0</v>
      </c>
      <c r="BA25" s="248">
        <v>0</v>
      </c>
      <c r="BB25" s="248">
        <v>0</v>
      </c>
      <c r="BC25" s="248">
        <v>0</v>
      </c>
      <c r="BD25" s="250">
        <v>0</v>
      </c>
      <c r="BE25" s="248">
        <v>0</v>
      </c>
      <c r="BF25" s="250">
        <v>0</v>
      </c>
      <c r="BG25" s="248">
        <v>0</v>
      </c>
      <c r="BH25" s="248">
        <v>0</v>
      </c>
      <c r="BI25" s="248">
        <v>0</v>
      </c>
      <c r="BJ25" s="248">
        <v>0</v>
      </c>
      <c r="BK25" s="248">
        <v>0</v>
      </c>
      <c r="BL25" s="248">
        <v>0</v>
      </c>
      <c r="BM25" s="248">
        <v>0</v>
      </c>
      <c r="BN25" s="248">
        <v>0.04</v>
      </c>
      <c r="BO25" s="248">
        <v>0</v>
      </c>
      <c r="BP25" s="232">
        <v>0</v>
      </c>
      <c r="BQ25" s="251">
        <f t="shared" si="7"/>
        <v>80.64</v>
      </c>
      <c r="BR25" s="309">
        <f>U$75-$BQ25</f>
        <v>-80.64</v>
      </c>
      <c r="BS25" s="252">
        <f t="shared" si="8"/>
        <v>48115.663059999977</v>
      </c>
    </row>
    <row r="26" spans="1:72" s="253" customFormat="1" ht="18" hidden="1" customHeight="1">
      <c r="A26" s="246"/>
      <c r="B26" s="442" t="s">
        <v>50</v>
      </c>
      <c r="C26" s="254" t="s">
        <v>51</v>
      </c>
      <c r="D26" s="197">
        <v>3307.329025</v>
      </c>
      <c r="E26" s="247">
        <f t="shared" si="32"/>
        <v>38.3611</v>
      </c>
      <c r="F26" s="248">
        <f t="shared" si="14"/>
        <v>0</v>
      </c>
      <c r="G26" s="248">
        <v>0</v>
      </c>
      <c r="H26" s="248">
        <v>0</v>
      </c>
      <c r="I26" s="248">
        <v>0</v>
      </c>
      <c r="J26" s="248">
        <v>0</v>
      </c>
      <c r="K26" s="368">
        <v>30.64</v>
      </c>
      <c r="L26" s="248">
        <f t="shared" ref="L26:L30" si="33">SUM(M26:O26)</f>
        <v>0</v>
      </c>
      <c r="M26" s="248">
        <v>0</v>
      </c>
      <c r="N26" s="248">
        <v>0</v>
      </c>
      <c r="O26" s="248">
        <v>0</v>
      </c>
      <c r="P26" s="250">
        <f t="shared" ref="P26:P30" si="34">SUM(Q26:S26)</f>
        <v>0</v>
      </c>
      <c r="Q26" s="248">
        <v>0</v>
      </c>
      <c r="R26" s="248">
        <v>0</v>
      </c>
      <c r="S26" s="248">
        <v>0</v>
      </c>
      <c r="T26" s="250">
        <f>U26+W26</f>
        <v>0</v>
      </c>
      <c r="U26" s="248">
        <v>0</v>
      </c>
      <c r="V26" s="249">
        <f>$D26-$BQ26</f>
        <v>3094.2426083333335</v>
      </c>
      <c r="W26" s="248">
        <v>0</v>
      </c>
      <c r="X26" s="248">
        <v>0</v>
      </c>
      <c r="Y26" s="248">
        <v>0</v>
      </c>
      <c r="Z26" s="250">
        <v>7.7210999999999999</v>
      </c>
      <c r="AA26" s="233">
        <f t="shared" si="12"/>
        <v>174.72531666666666</v>
      </c>
      <c r="AB26" s="250">
        <v>25.201000000000001</v>
      </c>
      <c r="AC26" s="248">
        <v>0.35</v>
      </c>
      <c r="AD26" s="248">
        <v>0</v>
      </c>
      <c r="AE26" s="248">
        <v>0</v>
      </c>
      <c r="AF26" s="248">
        <v>20</v>
      </c>
      <c r="AG26" s="250">
        <v>0.75</v>
      </c>
      <c r="AH26" s="250">
        <v>8.7370999999999999</v>
      </c>
      <c r="AI26" s="248">
        <v>0</v>
      </c>
      <c r="AJ26" s="248">
        <v>25.36</v>
      </c>
      <c r="AK26" s="250">
        <f t="shared" ref="AK26:AK30" si="35">SUM(AL26:BA26)</f>
        <v>88.843216666666663</v>
      </c>
      <c r="AL26" s="248">
        <v>63.469299999999997</v>
      </c>
      <c r="AM26" s="248">
        <v>2.9</v>
      </c>
      <c r="AN26" s="248">
        <v>0</v>
      </c>
      <c r="AO26" s="248">
        <v>0</v>
      </c>
      <c r="AP26" s="248">
        <v>1.83</v>
      </c>
      <c r="AQ26" s="248">
        <v>0</v>
      </c>
      <c r="AR26" s="248">
        <v>17.603916666666663</v>
      </c>
      <c r="AS26" s="248">
        <v>0.04</v>
      </c>
      <c r="AT26" s="248">
        <v>0</v>
      </c>
      <c r="AU26" s="248">
        <v>0</v>
      </c>
      <c r="AV26" s="248">
        <v>3</v>
      </c>
      <c r="AW26" s="248">
        <v>0</v>
      </c>
      <c r="AX26" s="248">
        <v>0</v>
      </c>
      <c r="AY26" s="248">
        <v>0</v>
      </c>
      <c r="AZ26" s="248">
        <v>0</v>
      </c>
      <c r="BA26" s="248">
        <v>0</v>
      </c>
      <c r="BB26" s="248">
        <v>0</v>
      </c>
      <c r="BC26" s="248">
        <v>1.2</v>
      </c>
      <c r="BD26" s="250">
        <v>0</v>
      </c>
      <c r="BE26" s="248">
        <v>3</v>
      </c>
      <c r="BF26" s="250">
        <v>0</v>
      </c>
      <c r="BG26" s="248">
        <v>0</v>
      </c>
      <c r="BH26" s="248">
        <v>0</v>
      </c>
      <c r="BI26" s="248">
        <v>0</v>
      </c>
      <c r="BJ26" s="248">
        <v>1.284</v>
      </c>
      <c r="BK26" s="248">
        <v>0</v>
      </c>
      <c r="BL26" s="248">
        <v>0</v>
      </c>
      <c r="BM26" s="248">
        <v>0</v>
      </c>
      <c r="BN26" s="248">
        <v>0</v>
      </c>
      <c r="BO26" s="248">
        <v>0</v>
      </c>
      <c r="BP26" s="232">
        <v>0</v>
      </c>
      <c r="BQ26" s="251">
        <f t="shared" si="7"/>
        <v>213.08641666666665</v>
      </c>
      <c r="BR26" s="309">
        <f>V$75-$BQ26</f>
        <v>-213.08641666666665</v>
      </c>
      <c r="BS26" s="252">
        <f t="shared" si="8"/>
        <v>3094.2426083333335</v>
      </c>
    </row>
    <row r="27" spans="1:72" s="253" customFormat="1" ht="18" hidden="1" customHeight="1">
      <c r="A27" s="246"/>
      <c r="B27" s="442" t="s">
        <v>52</v>
      </c>
      <c r="C27" s="254" t="s">
        <v>53</v>
      </c>
      <c r="D27" s="197">
        <v>18409.266273000016</v>
      </c>
      <c r="E27" s="247">
        <f t="shared" si="32"/>
        <v>35</v>
      </c>
      <c r="F27" s="248">
        <f t="shared" si="14"/>
        <v>0</v>
      </c>
      <c r="G27" s="248">
        <v>0</v>
      </c>
      <c r="H27" s="248">
        <v>0</v>
      </c>
      <c r="I27" s="248">
        <v>0</v>
      </c>
      <c r="J27" s="248">
        <v>0</v>
      </c>
      <c r="K27" s="368">
        <v>0</v>
      </c>
      <c r="L27" s="248">
        <f t="shared" si="33"/>
        <v>0</v>
      </c>
      <c r="M27" s="248">
        <v>0</v>
      </c>
      <c r="N27" s="248">
        <v>0</v>
      </c>
      <c r="O27" s="248">
        <v>0</v>
      </c>
      <c r="P27" s="250">
        <f t="shared" si="34"/>
        <v>0</v>
      </c>
      <c r="Q27" s="248">
        <v>0</v>
      </c>
      <c r="R27" s="248">
        <v>0</v>
      </c>
      <c r="S27" s="248">
        <v>0</v>
      </c>
      <c r="T27" s="250">
        <f>U27+V27</f>
        <v>0</v>
      </c>
      <c r="U27" s="248">
        <v>0</v>
      </c>
      <c r="V27" s="248">
        <v>0</v>
      </c>
      <c r="W27" s="249">
        <f>$D27-$BQ27</f>
        <v>18291.692273000015</v>
      </c>
      <c r="X27" s="248">
        <v>0</v>
      </c>
      <c r="Y27" s="248">
        <v>0</v>
      </c>
      <c r="Z27" s="250">
        <v>35</v>
      </c>
      <c r="AA27" s="233">
        <f t="shared" si="12"/>
        <v>82.574000000000012</v>
      </c>
      <c r="AB27" s="250">
        <v>0</v>
      </c>
      <c r="AC27" s="248">
        <v>0</v>
      </c>
      <c r="AD27" s="248">
        <v>0</v>
      </c>
      <c r="AE27" s="248">
        <v>0</v>
      </c>
      <c r="AF27" s="248">
        <v>20</v>
      </c>
      <c r="AG27" s="250">
        <v>0</v>
      </c>
      <c r="AH27" s="250">
        <v>0</v>
      </c>
      <c r="AI27" s="248">
        <v>0</v>
      </c>
      <c r="AJ27" s="248">
        <v>0</v>
      </c>
      <c r="AK27" s="250">
        <f t="shared" si="35"/>
        <v>60.734000000000002</v>
      </c>
      <c r="AL27" s="248">
        <v>60.234000000000002</v>
      </c>
      <c r="AM27" s="248">
        <v>0</v>
      </c>
      <c r="AN27" s="248">
        <v>0</v>
      </c>
      <c r="AO27" s="248">
        <v>0</v>
      </c>
      <c r="AP27" s="248">
        <v>0</v>
      </c>
      <c r="AQ27" s="248">
        <v>0</v>
      </c>
      <c r="AR27" s="248">
        <v>0</v>
      </c>
      <c r="AS27" s="248">
        <v>0</v>
      </c>
      <c r="AT27" s="248">
        <v>0</v>
      </c>
      <c r="AU27" s="248">
        <v>0</v>
      </c>
      <c r="AV27" s="248">
        <v>0.5</v>
      </c>
      <c r="AW27" s="248">
        <v>0</v>
      </c>
      <c r="AX27" s="248">
        <v>0</v>
      </c>
      <c r="AY27" s="248">
        <v>0</v>
      </c>
      <c r="AZ27" s="248">
        <v>0</v>
      </c>
      <c r="BA27" s="248">
        <v>0</v>
      </c>
      <c r="BB27" s="248">
        <v>0</v>
      </c>
      <c r="BC27" s="248">
        <v>0</v>
      </c>
      <c r="BD27" s="250">
        <v>0</v>
      </c>
      <c r="BE27" s="248">
        <v>1</v>
      </c>
      <c r="BF27" s="250">
        <v>0</v>
      </c>
      <c r="BG27" s="248">
        <v>0.65</v>
      </c>
      <c r="BH27" s="248">
        <v>0</v>
      </c>
      <c r="BI27" s="248">
        <v>0</v>
      </c>
      <c r="BJ27" s="248">
        <v>0.19</v>
      </c>
      <c r="BK27" s="248">
        <v>0</v>
      </c>
      <c r="BL27" s="248">
        <v>0</v>
      </c>
      <c r="BM27" s="248">
        <v>0</v>
      </c>
      <c r="BN27" s="248">
        <v>0</v>
      </c>
      <c r="BO27" s="248">
        <v>0</v>
      </c>
      <c r="BP27" s="232">
        <v>0</v>
      </c>
      <c r="BQ27" s="251">
        <f t="shared" si="7"/>
        <v>117.57400000000001</v>
      </c>
      <c r="BR27" s="309">
        <f>W$75-$BQ27</f>
        <v>-117.57400000000001</v>
      </c>
      <c r="BS27" s="252">
        <f t="shared" si="8"/>
        <v>18291.692273000015</v>
      </c>
    </row>
    <row r="28" spans="1:72" s="270" customFormat="1" ht="23.1" customHeight="1">
      <c r="A28" s="345" t="s">
        <v>54</v>
      </c>
      <c r="B28" s="500" t="s">
        <v>55</v>
      </c>
      <c r="C28" s="215" t="s">
        <v>56</v>
      </c>
      <c r="D28" s="346">
        <v>219.486075</v>
      </c>
      <c r="E28" s="347">
        <f>F28+J28+K28+L28+P28+T28+Y28+Z28</f>
        <v>0</v>
      </c>
      <c r="F28" s="242">
        <f t="shared" si="14"/>
        <v>0</v>
      </c>
      <c r="G28" s="250">
        <v>0</v>
      </c>
      <c r="H28" s="250">
        <v>0</v>
      </c>
      <c r="I28" s="250">
        <v>0</v>
      </c>
      <c r="J28" s="250">
        <v>0</v>
      </c>
      <c r="K28" s="368">
        <v>0</v>
      </c>
      <c r="L28" s="242">
        <f t="shared" si="33"/>
        <v>0</v>
      </c>
      <c r="M28" s="250">
        <v>0</v>
      </c>
      <c r="N28" s="250">
        <v>0</v>
      </c>
      <c r="O28" s="250">
        <v>0</v>
      </c>
      <c r="P28" s="242">
        <f t="shared" si="34"/>
        <v>0</v>
      </c>
      <c r="Q28" s="250">
        <v>0</v>
      </c>
      <c r="R28" s="250">
        <v>0</v>
      </c>
      <c r="S28" s="250">
        <v>0</v>
      </c>
      <c r="T28" s="242">
        <f>U28+V28+W28</f>
        <v>0</v>
      </c>
      <c r="U28" s="250">
        <v>0</v>
      </c>
      <c r="V28" s="250">
        <v>0</v>
      </c>
      <c r="W28" s="250">
        <v>0</v>
      </c>
      <c r="X28" s="243">
        <f>$D28-$BQ28</f>
        <v>212.79144166666666</v>
      </c>
      <c r="Y28" s="250">
        <v>0</v>
      </c>
      <c r="Z28" s="250">
        <v>0</v>
      </c>
      <c r="AA28" s="225">
        <f t="shared" si="12"/>
        <v>6.6946333333333339</v>
      </c>
      <c r="AB28" s="250">
        <v>0.62119999999999997</v>
      </c>
      <c r="AC28" s="250">
        <v>0</v>
      </c>
      <c r="AD28" s="250">
        <v>0</v>
      </c>
      <c r="AE28" s="250">
        <v>0</v>
      </c>
      <c r="AF28" s="250">
        <v>0.68</v>
      </c>
      <c r="AG28" s="250">
        <v>0</v>
      </c>
      <c r="AH28" s="250">
        <v>0.51839999999999997</v>
      </c>
      <c r="AI28" s="250">
        <v>0</v>
      </c>
      <c r="AJ28" s="250">
        <v>0</v>
      </c>
      <c r="AK28" s="242">
        <f t="shared" si="35"/>
        <v>2.1350333333333333</v>
      </c>
      <c r="AL28" s="250">
        <v>1.97</v>
      </c>
      <c r="AM28" s="250">
        <v>0</v>
      </c>
      <c r="AN28" s="250">
        <v>0</v>
      </c>
      <c r="AO28" s="250">
        <v>0</v>
      </c>
      <c r="AP28" s="250">
        <v>0.15670000000000001</v>
      </c>
      <c r="AQ28" s="250">
        <v>0</v>
      </c>
      <c r="AR28" s="250">
        <v>8.3333333333333332E-3</v>
      </c>
      <c r="AS28" s="250">
        <v>0</v>
      </c>
      <c r="AT28" s="250">
        <v>0</v>
      </c>
      <c r="AU28" s="250">
        <v>0</v>
      </c>
      <c r="AV28" s="250">
        <v>0</v>
      </c>
      <c r="AW28" s="250">
        <v>0</v>
      </c>
      <c r="AX28" s="250">
        <v>0</v>
      </c>
      <c r="AY28" s="250">
        <v>0</v>
      </c>
      <c r="AZ28" s="250">
        <v>0</v>
      </c>
      <c r="BA28" s="250">
        <v>0</v>
      </c>
      <c r="BB28" s="250">
        <v>0</v>
      </c>
      <c r="BC28" s="250">
        <v>0</v>
      </c>
      <c r="BD28" s="250">
        <v>0</v>
      </c>
      <c r="BE28" s="250">
        <v>2.74</v>
      </c>
      <c r="BF28" s="250">
        <v>0</v>
      </c>
      <c r="BG28" s="250">
        <v>0</v>
      </c>
      <c r="BH28" s="250">
        <v>0</v>
      </c>
      <c r="BI28" s="250">
        <v>0</v>
      </c>
      <c r="BJ28" s="250">
        <v>0</v>
      </c>
      <c r="BK28" s="250">
        <v>0</v>
      </c>
      <c r="BL28" s="250">
        <v>0</v>
      </c>
      <c r="BM28" s="250">
        <v>0</v>
      </c>
      <c r="BN28" s="250">
        <v>0</v>
      </c>
      <c r="BO28" s="250">
        <v>0</v>
      </c>
      <c r="BP28" s="233">
        <v>0</v>
      </c>
      <c r="BQ28" s="348">
        <f>BP28+AA28+E28</f>
        <v>6.6946333333333339</v>
      </c>
      <c r="BR28" s="349">
        <f>X$75-$BQ28</f>
        <v>-6.6946333333333339</v>
      </c>
      <c r="BS28" s="350">
        <f t="shared" si="8"/>
        <v>212.79144166666666</v>
      </c>
    </row>
    <row r="29" spans="1:72" s="270" customFormat="1" ht="18" hidden="1" customHeight="1">
      <c r="A29" s="345" t="s">
        <v>57</v>
      </c>
      <c r="B29" s="500" t="s">
        <v>58</v>
      </c>
      <c r="C29" s="215" t="s">
        <v>59</v>
      </c>
      <c r="D29" s="346">
        <v>0</v>
      </c>
      <c r="E29" s="347">
        <f>F29+J29+K29+L29+P29+T29+X29+Z29</f>
        <v>0</v>
      </c>
      <c r="F29" s="242">
        <f t="shared" si="14"/>
        <v>0</v>
      </c>
      <c r="G29" s="250">
        <v>0</v>
      </c>
      <c r="H29" s="250">
        <v>0</v>
      </c>
      <c r="I29" s="250">
        <v>0</v>
      </c>
      <c r="J29" s="250">
        <v>0</v>
      </c>
      <c r="K29" s="368">
        <v>0</v>
      </c>
      <c r="L29" s="242">
        <f t="shared" si="33"/>
        <v>0</v>
      </c>
      <c r="M29" s="250">
        <v>0</v>
      </c>
      <c r="N29" s="250">
        <v>0</v>
      </c>
      <c r="O29" s="250">
        <v>0</v>
      </c>
      <c r="P29" s="242">
        <f t="shared" si="34"/>
        <v>0</v>
      </c>
      <c r="Q29" s="250">
        <v>0</v>
      </c>
      <c r="R29" s="250">
        <v>0</v>
      </c>
      <c r="S29" s="250">
        <v>0</v>
      </c>
      <c r="T29" s="242">
        <f t="shared" ref="T29:T30" si="36">U29+V29+W29</f>
        <v>0</v>
      </c>
      <c r="U29" s="250">
        <v>0</v>
      </c>
      <c r="V29" s="250">
        <v>0</v>
      </c>
      <c r="W29" s="250">
        <v>0</v>
      </c>
      <c r="X29" s="250">
        <v>0</v>
      </c>
      <c r="Y29" s="243">
        <f>$D29-$BQ29</f>
        <v>0</v>
      </c>
      <c r="Z29" s="250">
        <v>0</v>
      </c>
      <c r="AA29" s="225">
        <f t="shared" si="12"/>
        <v>0</v>
      </c>
      <c r="AB29" s="250">
        <v>0</v>
      </c>
      <c r="AC29" s="250">
        <v>0</v>
      </c>
      <c r="AD29" s="250">
        <v>0</v>
      </c>
      <c r="AE29" s="250">
        <v>0</v>
      </c>
      <c r="AF29" s="250">
        <v>0</v>
      </c>
      <c r="AG29" s="250">
        <v>0</v>
      </c>
      <c r="AH29" s="250">
        <v>0</v>
      </c>
      <c r="AI29" s="250">
        <v>0</v>
      </c>
      <c r="AJ29" s="250">
        <v>0</v>
      </c>
      <c r="AK29" s="242">
        <f t="shared" si="35"/>
        <v>0</v>
      </c>
      <c r="AL29" s="250">
        <v>0</v>
      </c>
      <c r="AM29" s="250">
        <v>0</v>
      </c>
      <c r="AN29" s="250">
        <v>0</v>
      </c>
      <c r="AO29" s="250">
        <v>0</v>
      </c>
      <c r="AP29" s="250">
        <v>0</v>
      </c>
      <c r="AQ29" s="250">
        <v>0</v>
      </c>
      <c r="AR29" s="250">
        <v>0</v>
      </c>
      <c r="AS29" s="250">
        <v>0</v>
      </c>
      <c r="AT29" s="250">
        <v>0</v>
      </c>
      <c r="AU29" s="250">
        <v>0</v>
      </c>
      <c r="AV29" s="250">
        <v>0</v>
      </c>
      <c r="AW29" s="250">
        <v>0</v>
      </c>
      <c r="AX29" s="250">
        <v>0</v>
      </c>
      <c r="AY29" s="250">
        <v>0</v>
      </c>
      <c r="AZ29" s="250">
        <v>0</v>
      </c>
      <c r="BA29" s="250">
        <v>0</v>
      </c>
      <c r="BB29" s="250">
        <v>0</v>
      </c>
      <c r="BC29" s="250">
        <v>0</v>
      </c>
      <c r="BD29" s="250">
        <v>0</v>
      </c>
      <c r="BE29" s="250">
        <v>0</v>
      </c>
      <c r="BF29" s="250">
        <v>0</v>
      </c>
      <c r="BG29" s="250">
        <v>0</v>
      </c>
      <c r="BH29" s="250">
        <v>0</v>
      </c>
      <c r="BI29" s="250">
        <v>0</v>
      </c>
      <c r="BJ29" s="250">
        <v>0</v>
      </c>
      <c r="BK29" s="250">
        <v>0</v>
      </c>
      <c r="BL29" s="250">
        <v>0</v>
      </c>
      <c r="BM29" s="250">
        <v>0</v>
      </c>
      <c r="BN29" s="250">
        <v>0</v>
      </c>
      <c r="BO29" s="250">
        <v>0</v>
      </c>
      <c r="BP29" s="233">
        <v>0</v>
      </c>
      <c r="BQ29" s="348">
        <f t="shared" si="7"/>
        <v>0</v>
      </c>
      <c r="BR29" s="349">
        <f>Y$75-$BQ29</f>
        <v>0</v>
      </c>
      <c r="BS29" s="350">
        <f t="shared" si="8"/>
        <v>0</v>
      </c>
    </row>
    <row r="30" spans="1:72" s="270" customFormat="1" ht="23.1" customHeight="1">
      <c r="A30" s="345" t="s">
        <v>60</v>
      </c>
      <c r="B30" s="500" t="s">
        <v>61</v>
      </c>
      <c r="C30" s="215" t="s">
        <v>62</v>
      </c>
      <c r="D30" s="346">
        <v>11.467455999999999</v>
      </c>
      <c r="E30" s="347">
        <f>F30+J30+K30+L30+P30+T30+X30+Y30</f>
        <v>0</v>
      </c>
      <c r="F30" s="242">
        <f t="shared" si="14"/>
        <v>0</v>
      </c>
      <c r="G30" s="250">
        <v>0</v>
      </c>
      <c r="H30" s="250">
        <v>0</v>
      </c>
      <c r="I30" s="250">
        <v>0</v>
      </c>
      <c r="J30" s="250">
        <v>0</v>
      </c>
      <c r="K30" s="368">
        <v>0</v>
      </c>
      <c r="L30" s="242">
        <f t="shared" si="33"/>
        <v>0</v>
      </c>
      <c r="M30" s="250">
        <v>0</v>
      </c>
      <c r="N30" s="250">
        <v>0</v>
      </c>
      <c r="O30" s="250">
        <v>0</v>
      </c>
      <c r="P30" s="242">
        <f t="shared" si="34"/>
        <v>0</v>
      </c>
      <c r="Q30" s="250">
        <v>0</v>
      </c>
      <c r="R30" s="250">
        <v>0</v>
      </c>
      <c r="S30" s="250">
        <v>0</v>
      </c>
      <c r="T30" s="242">
        <f t="shared" si="36"/>
        <v>0</v>
      </c>
      <c r="U30" s="250">
        <v>0</v>
      </c>
      <c r="V30" s="250">
        <v>0</v>
      </c>
      <c r="W30" s="250">
        <v>0</v>
      </c>
      <c r="X30" s="250">
        <v>0</v>
      </c>
      <c r="Y30" s="250">
        <v>0</v>
      </c>
      <c r="Z30" s="243">
        <f>$D30-$BQ30</f>
        <v>11.467455999999999</v>
      </c>
      <c r="AA30" s="225">
        <f t="shared" si="12"/>
        <v>0</v>
      </c>
      <c r="AB30" s="250">
        <v>0</v>
      </c>
      <c r="AC30" s="250">
        <v>0</v>
      </c>
      <c r="AD30" s="250">
        <v>0</v>
      </c>
      <c r="AE30" s="250">
        <v>0</v>
      </c>
      <c r="AF30" s="250">
        <v>0</v>
      </c>
      <c r="AG30" s="250">
        <v>0</v>
      </c>
      <c r="AH30" s="250">
        <v>0</v>
      </c>
      <c r="AI30" s="250">
        <v>0</v>
      </c>
      <c r="AJ30" s="250">
        <v>0</v>
      </c>
      <c r="AK30" s="242">
        <f t="shared" si="35"/>
        <v>0</v>
      </c>
      <c r="AL30" s="250">
        <v>0</v>
      </c>
      <c r="AM30" s="250">
        <v>0</v>
      </c>
      <c r="AN30" s="250">
        <v>0</v>
      </c>
      <c r="AO30" s="250">
        <v>0</v>
      </c>
      <c r="AP30" s="250">
        <v>0</v>
      </c>
      <c r="AQ30" s="250">
        <v>0</v>
      </c>
      <c r="AR30" s="250">
        <v>0</v>
      </c>
      <c r="AS30" s="250">
        <v>0</v>
      </c>
      <c r="AT30" s="250">
        <v>0</v>
      </c>
      <c r="AU30" s="250">
        <v>0</v>
      </c>
      <c r="AV30" s="250">
        <v>0</v>
      </c>
      <c r="AW30" s="250">
        <v>0</v>
      </c>
      <c r="AX30" s="250">
        <v>0</v>
      </c>
      <c r="AY30" s="250">
        <v>0</v>
      </c>
      <c r="AZ30" s="250">
        <v>0</v>
      </c>
      <c r="BA30" s="250">
        <v>0</v>
      </c>
      <c r="BB30" s="250">
        <v>0</v>
      </c>
      <c r="BC30" s="250">
        <v>0</v>
      </c>
      <c r="BD30" s="250">
        <v>0</v>
      </c>
      <c r="BE30" s="250">
        <v>0</v>
      </c>
      <c r="BF30" s="250">
        <v>0</v>
      </c>
      <c r="BG30" s="250">
        <v>0</v>
      </c>
      <c r="BH30" s="250">
        <v>0</v>
      </c>
      <c r="BI30" s="250">
        <v>0</v>
      </c>
      <c r="BJ30" s="250">
        <v>0</v>
      </c>
      <c r="BK30" s="250">
        <v>0</v>
      </c>
      <c r="BL30" s="250">
        <v>0</v>
      </c>
      <c r="BM30" s="250">
        <v>0</v>
      </c>
      <c r="BN30" s="250">
        <v>0</v>
      </c>
      <c r="BO30" s="250">
        <v>0</v>
      </c>
      <c r="BP30" s="233">
        <v>0</v>
      </c>
      <c r="BQ30" s="348">
        <f>BP30+AA30+E30</f>
        <v>0</v>
      </c>
      <c r="BR30" s="349">
        <f>Z$75-$BQ30</f>
        <v>49.129199999999997</v>
      </c>
      <c r="BS30" s="350">
        <f t="shared" si="8"/>
        <v>60.596655999999996</v>
      </c>
    </row>
    <row r="31" spans="1:72" s="359" customFormat="1" ht="23.1" customHeight="1">
      <c r="A31" s="351" t="s">
        <v>63</v>
      </c>
      <c r="B31" s="501" t="s">
        <v>64</v>
      </c>
      <c r="C31" s="352" t="s">
        <v>65</v>
      </c>
      <c r="D31" s="353">
        <f>SUM(D33:D42)+SUM(D60:D73)</f>
        <v>4117.158727</v>
      </c>
      <c r="E31" s="354">
        <f>F31+J31+K31+L31+P31+T31+X31+Y31+Z31</f>
        <v>0</v>
      </c>
      <c r="F31" s="233">
        <f t="shared" si="14"/>
        <v>0</v>
      </c>
      <c r="G31" s="233">
        <f t="shared" ref="G31:Z31" si="37">SUM(G33:G42)+SUM(G60:G73)</f>
        <v>0</v>
      </c>
      <c r="H31" s="233">
        <f t="shared" si="37"/>
        <v>0</v>
      </c>
      <c r="I31" s="233">
        <f t="shared" si="37"/>
        <v>0</v>
      </c>
      <c r="J31" s="233">
        <f t="shared" si="37"/>
        <v>0</v>
      </c>
      <c r="K31" s="371">
        <f t="shared" si="37"/>
        <v>0</v>
      </c>
      <c r="L31" s="233">
        <f t="shared" si="37"/>
        <v>0</v>
      </c>
      <c r="M31" s="233">
        <f t="shared" si="37"/>
        <v>0</v>
      </c>
      <c r="N31" s="233">
        <f t="shared" si="37"/>
        <v>0</v>
      </c>
      <c r="O31" s="233">
        <f t="shared" si="37"/>
        <v>0</v>
      </c>
      <c r="P31" s="233">
        <f t="shared" si="37"/>
        <v>0</v>
      </c>
      <c r="Q31" s="233">
        <f t="shared" si="37"/>
        <v>0</v>
      </c>
      <c r="R31" s="233">
        <f t="shared" si="37"/>
        <v>0</v>
      </c>
      <c r="S31" s="233">
        <f t="shared" si="37"/>
        <v>0</v>
      </c>
      <c r="T31" s="233">
        <f t="shared" si="37"/>
        <v>0</v>
      </c>
      <c r="U31" s="233">
        <f t="shared" si="37"/>
        <v>0</v>
      </c>
      <c r="V31" s="233">
        <f t="shared" si="37"/>
        <v>0</v>
      </c>
      <c r="W31" s="233">
        <f t="shared" si="37"/>
        <v>0</v>
      </c>
      <c r="X31" s="233">
        <f t="shared" si="37"/>
        <v>0</v>
      </c>
      <c r="Y31" s="233">
        <f t="shared" si="37"/>
        <v>0</v>
      </c>
      <c r="Z31" s="233">
        <f t="shared" si="37"/>
        <v>0</v>
      </c>
      <c r="AA31" s="234">
        <f>$D31-$BQ31</f>
        <v>4117.158727</v>
      </c>
      <c r="AB31" s="233">
        <f>SUM(AB34:AB42)+SUM(AB60:AB73)</f>
        <v>6.387000000000001E-2</v>
      </c>
      <c r="AC31" s="233">
        <f>AC33+SUM(AC35:AC42)+SUM(AC60:AC73)</f>
        <v>0.15</v>
      </c>
      <c r="AD31" s="233">
        <f>SUM(AD33:AD34)+SUM(AD36:AD42)+SUM(AD60:AD73)</f>
        <v>0</v>
      </c>
      <c r="AE31" s="233">
        <f>SUM(AE33:AE35)+SUM(AE37:AE42)+SUM(AE60:AE73)</f>
        <v>0</v>
      </c>
      <c r="AF31" s="233">
        <f>SUM(AF33:AF36)+SUM(AF38:AF42)+SUM(AF60:AF73)</f>
        <v>0.80999999999999994</v>
      </c>
      <c r="AG31" s="233">
        <f>SUM(AG33:AG37)+SUM(AG39:AG42)+SUM(AG60:AG73)</f>
        <v>6.7799999999999999E-2</v>
      </c>
      <c r="AH31" s="233">
        <f>SUM(AH33:AH38)+SUM(AH40:AH42)+SUM(AH60:AH73)</f>
        <v>0.10630000000000001</v>
      </c>
      <c r="AI31" s="233">
        <f>SUM(AI33:AI39)+AI42+SUM(AI60:AI73)+AI41</f>
        <v>0</v>
      </c>
      <c r="AJ31" s="233">
        <f>SUM(AJ33:AJ40)+AJ42+AJ60+AJ61+AJ62+AJ63+AJ64+AJ65+AJ66+AJ67+AJ68+AJ69+AJ70+AJ71+AJ72+AJ73</f>
        <v>2.64</v>
      </c>
      <c r="AK31" s="233">
        <f>SUM(AK33:AK41)+SUM(AK60:AK73)</f>
        <v>182.93093000000002</v>
      </c>
      <c r="AL31" s="233">
        <f>SUM(AL33:AL42)+SUM(AL60:AL73)</f>
        <v>10.35394</v>
      </c>
      <c r="AM31" s="233">
        <f>SUM(AM33:AM42)+SUM(AM60:AM73)</f>
        <v>0</v>
      </c>
      <c r="AN31" s="233">
        <f>SUM(AN33:AN42)+SUM(AN60:AN73)</f>
        <v>0.23</v>
      </c>
      <c r="AO31" s="233">
        <f t="shared" ref="AO31:AZ31" si="38">SUM(AO33:AO42)+SUM(AO60:AO73)</f>
        <v>0</v>
      </c>
      <c r="AP31" s="233">
        <f t="shared" si="38"/>
        <v>0.49160000000000004</v>
      </c>
      <c r="AQ31" s="233">
        <f t="shared" si="38"/>
        <v>0</v>
      </c>
      <c r="AR31" s="233">
        <f t="shared" si="38"/>
        <v>172.608</v>
      </c>
      <c r="AS31" s="233">
        <f t="shared" si="38"/>
        <v>0</v>
      </c>
      <c r="AT31" s="233">
        <f t="shared" si="38"/>
        <v>0</v>
      </c>
      <c r="AU31" s="233">
        <f t="shared" si="38"/>
        <v>9.2799999999999994E-2</v>
      </c>
      <c r="AV31" s="233">
        <f t="shared" si="38"/>
        <v>0</v>
      </c>
      <c r="AW31" s="233">
        <f t="shared" si="38"/>
        <v>0</v>
      </c>
      <c r="AX31" s="233">
        <f t="shared" si="38"/>
        <v>0</v>
      </c>
      <c r="AY31" s="233">
        <f t="shared" si="38"/>
        <v>0</v>
      </c>
      <c r="AZ31" s="233">
        <f t="shared" si="38"/>
        <v>0</v>
      </c>
      <c r="BA31" s="233">
        <f>SUM(BA33:BA42)+SUM(BA60:BA73)</f>
        <v>0</v>
      </c>
      <c r="BB31" s="233">
        <f>SUM(BB33:BB42)+SUM(BB61:BB73)</f>
        <v>0</v>
      </c>
      <c r="BC31" s="233">
        <f>SUM(BC33:BC42)+BC60+SUM(BC62:BC73)</f>
        <v>9.1820000000000013E-2</v>
      </c>
      <c r="BD31" s="233">
        <f>SUM(BD33:BD42)+SUM(BD60:BD61)+SUM(BD63:BD73)</f>
        <v>2.7010000000000001</v>
      </c>
      <c r="BE31" s="233">
        <f>SUM(BE33:BE42)+SUM(BE60:BE62)+SUM(BE64:BE73)</f>
        <v>0.2</v>
      </c>
      <c r="BF31" s="233">
        <f>SUM(BF33:BF42)+SUM(BF60:BF63)+SUM(BF65:BF73)</f>
        <v>2.00543</v>
      </c>
      <c r="BG31" s="233">
        <f>SUM(BG33:BG42)+SUM(BG60:BG64)+SUM(BG66:BG73)</f>
        <v>0.03</v>
      </c>
      <c r="BH31" s="233">
        <f>SUM(BH33:BH42)+SUM(BH60:BH65)+SUM(BH67:BH73)</f>
        <v>0</v>
      </c>
      <c r="BI31" s="233">
        <f>SUM(BI33:BI42)+SUM(BI60:BI66)+SUM(BI68:BI73:BI73)</f>
        <v>0</v>
      </c>
      <c r="BJ31" s="233">
        <f>SUM(BJ33:BJ42)+SUM(BJ60:BJ67)+SUM(BJ69:BJ73)</f>
        <v>0.126</v>
      </c>
      <c r="BK31" s="233">
        <f>SUM(BK33:BK42)+SUM(BK60:BK68)+SUM(BK70:BK73)</f>
        <v>0</v>
      </c>
      <c r="BL31" s="233">
        <f>SUM(BL33:BL42)+SUM(BL60:BL69)+SUM(BL71:BL73)</f>
        <v>0</v>
      </c>
      <c r="BM31" s="233">
        <f>SUM(BM33:BM42)+SUM(BM60:BM70)+SUM(BM72:BM73)</f>
        <v>0</v>
      </c>
      <c r="BN31" s="233">
        <f>SUM(BN33:BN42)+SUM(BN60:BN71)+BN73</f>
        <v>0</v>
      </c>
      <c r="BO31" s="233">
        <f>SUM(BO33:BO42)+SUM(BO60:BO72)</f>
        <v>0</v>
      </c>
      <c r="BP31" s="355">
        <f>SUM(BP33:BP42)+SUM(BP60:BP73)</f>
        <v>0</v>
      </c>
      <c r="BQ31" s="356">
        <f>BP31+E31</f>
        <v>0</v>
      </c>
      <c r="BR31" s="357">
        <f>AA$75-$BQ31</f>
        <v>688.7435119999999</v>
      </c>
      <c r="BS31" s="358">
        <f t="shared" si="8"/>
        <v>4805.902239</v>
      </c>
      <c r="BT31" s="359">
        <f>SUM(BS33:BS42)+SUM(BS60:BS73)</f>
        <v>4805.9022390000009</v>
      </c>
    </row>
    <row r="32" spans="1:72" s="270" customFormat="1" ht="23.1" customHeight="1">
      <c r="A32" s="345"/>
      <c r="B32" s="500" t="s">
        <v>66</v>
      </c>
      <c r="C32" s="215"/>
      <c r="D32" s="346"/>
      <c r="E32" s="347"/>
      <c r="F32" s="242"/>
      <c r="G32" s="242"/>
      <c r="H32" s="242"/>
      <c r="I32" s="242"/>
      <c r="J32" s="242"/>
      <c r="K32" s="369"/>
      <c r="L32" s="242"/>
      <c r="M32" s="242"/>
      <c r="N32" s="242"/>
      <c r="O32" s="242"/>
      <c r="P32" s="242"/>
      <c r="Q32" s="242"/>
      <c r="R32" s="242"/>
      <c r="S32" s="242"/>
      <c r="T32" s="242"/>
      <c r="U32" s="242"/>
      <c r="V32" s="242"/>
      <c r="W32" s="242"/>
      <c r="X32" s="242"/>
      <c r="Y32" s="242"/>
      <c r="Z32" s="242"/>
      <c r="AA32" s="225"/>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360"/>
      <c r="BQ32" s="361">
        <f t="shared" ref="BQ32:BQ73" si="39">BP32+AA32+E32</f>
        <v>0</v>
      </c>
      <c r="BR32" s="349"/>
      <c r="BS32" s="350"/>
    </row>
    <row r="33" spans="1:72" s="270" customFormat="1" ht="23.1" customHeight="1">
      <c r="A33" s="345" t="s">
        <v>67</v>
      </c>
      <c r="B33" s="500" t="s">
        <v>68</v>
      </c>
      <c r="C33" s="215" t="s">
        <v>69</v>
      </c>
      <c r="D33" s="346">
        <v>121.902142</v>
      </c>
      <c r="E33" s="347">
        <f>F33+J33+K33+L33+P33+T33+X33+Y33+Z33</f>
        <v>0</v>
      </c>
      <c r="F33" s="242">
        <f t="shared" si="14"/>
        <v>0</v>
      </c>
      <c r="G33" s="250">
        <v>0</v>
      </c>
      <c r="H33" s="250">
        <v>0</v>
      </c>
      <c r="I33" s="250">
        <v>0</v>
      </c>
      <c r="J33" s="250">
        <v>0</v>
      </c>
      <c r="K33" s="368">
        <v>0</v>
      </c>
      <c r="L33" s="242">
        <f>SUM(M33:O33)</f>
        <v>0</v>
      </c>
      <c r="M33" s="250">
        <v>0</v>
      </c>
      <c r="N33" s="250">
        <v>0</v>
      </c>
      <c r="O33" s="250">
        <v>0</v>
      </c>
      <c r="P33" s="242">
        <f>SUM(Q33:S33)</f>
        <v>0</v>
      </c>
      <c r="Q33" s="250">
        <v>0</v>
      </c>
      <c r="R33" s="250">
        <v>0</v>
      </c>
      <c r="S33" s="250">
        <v>0</v>
      </c>
      <c r="T33" s="242">
        <f>SUM(U33:W33)</f>
        <v>0</v>
      </c>
      <c r="U33" s="250">
        <v>0</v>
      </c>
      <c r="V33" s="250">
        <v>0</v>
      </c>
      <c r="W33" s="250">
        <v>0</v>
      </c>
      <c r="X33" s="250">
        <v>0</v>
      </c>
      <c r="Y33" s="250">
        <v>0</v>
      </c>
      <c r="Z33" s="250">
        <v>0</v>
      </c>
      <c r="AA33" s="225">
        <f>SUM(AC33:AK33)+SUM(BB33:BO33)</f>
        <v>0</v>
      </c>
      <c r="AB33" s="243">
        <f>$D33-$BQ33</f>
        <v>121.902142</v>
      </c>
      <c r="AC33" s="250">
        <v>0</v>
      </c>
      <c r="AD33" s="250">
        <v>0</v>
      </c>
      <c r="AE33" s="250">
        <v>0</v>
      </c>
      <c r="AF33" s="250">
        <v>0</v>
      </c>
      <c r="AG33" s="250">
        <v>0</v>
      </c>
      <c r="AH33" s="250">
        <v>0</v>
      </c>
      <c r="AI33" s="250">
        <v>0</v>
      </c>
      <c r="AJ33" s="250">
        <v>0</v>
      </c>
      <c r="AK33" s="242">
        <f>SUM(AL33:BA33)</f>
        <v>0</v>
      </c>
      <c r="AL33" s="250">
        <v>0</v>
      </c>
      <c r="AM33" s="250">
        <v>0</v>
      </c>
      <c r="AN33" s="250">
        <v>0</v>
      </c>
      <c r="AO33" s="250">
        <v>0</v>
      </c>
      <c r="AP33" s="250">
        <v>0</v>
      </c>
      <c r="AQ33" s="250">
        <v>0</v>
      </c>
      <c r="AR33" s="250">
        <v>0</v>
      </c>
      <c r="AS33" s="250">
        <v>0</v>
      </c>
      <c r="AT33" s="250">
        <v>0</v>
      </c>
      <c r="AU33" s="250">
        <v>0</v>
      </c>
      <c r="AV33" s="250">
        <v>0</v>
      </c>
      <c r="AW33" s="250">
        <v>0</v>
      </c>
      <c r="AX33" s="250">
        <v>0</v>
      </c>
      <c r="AY33" s="250">
        <v>0</v>
      </c>
      <c r="AZ33" s="250">
        <v>0</v>
      </c>
      <c r="BA33" s="250">
        <v>0</v>
      </c>
      <c r="BB33" s="250">
        <v>0</v>
      </c>
      <c r="BC33" s="250">
        <v>0</v>
      </c>
      <c r="BD33" s="250">
        <v>0</v>
      </c>
      <c r="BE33" s="250">
        <v>0</v>
      </c>
      <c r="BF33" s="250">
        <v>0</v>
      </c>
      <c r="BG33" s="250">
        <v>0</v>
      </c>
      <c r="BH33" s="250">
        <v>0</v>
      </c>
      <c r="BI33" s="250">
        <v>0</v>
      </c>
      <c r="BJ33" s="250">
        <v>0</v>
      </c>
      <c r="BK33" s="250">
        <v>0</v>
      </c>
      <c r="BL33" s="250">
        <v>0</v>
      </c>
      <c r="BM33" s="250">
        <v>0</v>
      </c>
      <c r="BN33" s="250">
        <v>0</v>
      </c>
      <c r="BO33" s="250">
        <v>0</v>
      </c>
      <c r="BP33" s="233">
        <v>0</v>
      </c>
      <c r="BQ33" s="348">
        <f t="shared" si="39"/>
        <v>0</v>
      </c>
      <c r="BR33" s="349">
        <f>AB$75-$BQ33</f>
        <v>47.895600000000002</v>
      </c>
      <c r="BS33" s="350">
        <f t="shared" ref="BS33:BS42" si="40">D33+BR33</f>
        <v>169.797742</v>
      </c>
    </row>
    <row r="34" spans="1:72" s="270" customFormat="1" ht="23.1" customHeight="1">
      <c r="A34" s="345" t="s">
        <v>70</v>
      </c>
      <c r="B34" s="500" t="s">
        <v>71</v>
      </c>
      <c r="C34" s="215" t="s">
        <v>72</v>
      </c>
      <c r="D34" s="346">
        <v>0.84590200000000004</v>
      </c>
      <c r="E34" s="347">
        <f t="shared" ref="E34:E72" si="41">F34+J34+K34+L34+P34+T34+X34+Y34+Z34</f>
        <v>0</v>
      </c>
      <c r="F34" s="242">
        <f t="shared" si="14"/>
        <v>0</v>
      </c>
      <c r="G34" s="250">
        <v>0</v>
      </c>
      <c r="H34" s="250">
        <v>0</v>
      </c>
      <c r="I34" s="250">
        <v>0</v>
      </c>
      <c r="J34" s="250">
        <v>0</v>
      </c>
      <c r="K34" s="368">
        <v>0</v>
      </c>
      <c r="L34" s="242">
        <f t="shared" ref="L34:L41" si="42">SUM(M34:O34)</f>
        <v>0</v>
      </c>
      <c r="M34" s="250">
        <v>0</v>
      </c>
      <c r="N34" s="250">
        <v>0</v>
      </c>
      <c r="O34" s="250">
        <v>0</v>
      </c>
      <c r="P34" s="242">
        <f t="shared" ref="P34:P41" si="43">SUM(Q34:S34)</f>
        <v>0</v>
      </c>
      <c r="Q34" s="250">
        <v>0</v>
      </c>
      <c r="R34" s="250">
        <v>0</v>
      </c>
      <c r="S34" s="250">
        <v>0</v>
      </c>
      <c r="T34" s="242">
        <f t="shared" ref="T34:T41" si="44">SUM(U34:W34)</f>
        <v>0</v>
      </c>
      <c r="U34" s="250">
        <v>0</v>
      </c>
      <c r="V34" s="250">
        <v>0</v>
      </c>
      <c r="W34" s="250">
        <v>0</v>
      </c>
      <c r="X34" s="250">
        <v>0</v>
      </c>
      <c r="Y34" s="250">
        <v>0</v>
      </c>
      <c r="Z34" s="250">
        <v>0</v>
      </c>
      <c r="AA34" s="225">
        <f>AB34+SUM(AD34:AK34)+SUM(BB34:BO34)</f>
        <v>0</v>
      </c>
      <c r="AB34" s="250">
        <v>0</v>
      </c>
      <c r="AC34" s="243">
        <f>$D34-$BQ34</f>
        <v>0.84590200000000004</v>
      </c>
      <c r="AD34" s="250">
        <v>0</v>
      </c>
      <c r="AE34" s="250">
        <v>0</v>
      </c>
      <c r="AF34" s="250">
        <v>0</v>
      </c>
      <c r="AG34" s="250">
        <v>0</v>
      </c>
      <c r="AH34" s="250">
        <v>0</v>
      </c>
      <c r="AI34" s="250">
        <v>0</v>
      </c>
      <c r="AJ34" s="250">
        <v>0</v>
      </c>
      <c r="AK34" s="242">
        <f t="shared" ref="AK34:AK41" si="45">SUM(AL34:BA34)</f>
        <v>0</v>
      </c>
      <c r="AL34" s="250">
        <v>0</v>
      </c>
      <c r="AM34" s="250">
        <v>0</v>
      </c>
      <c r="AN34" s="250">
        <v>0</v>
      </c>
      <c r="AO34" s="250">
        <v>0</v>
      </c>
      <c r="AP34" s="250">
        <v>0</v>
      </c>
      <c r="AQ34" s="250">
        <v>0</v>
      </c>
      <c r="AR34" s="250">
        <v>0</v>
      </c>
      <c r="AS34" s="250">
        <v>0</v>
      </c>
      <c r="AT34" s="250">
        <v>0</v>
      </c>
      <c r="AU34" s="250">
        <v>0</v>
      </c>
      <c r="AV34" s="250">
        <v>0</v>
      </c>
      <c r="AW34" s="250">
        <v>0</v>
      </c>
      <c r="AX34" s="250">
        <v>0</v>
      </c>
      <c r="AY34" s="250">
        <v>0</v>
      </c>
      <c r="AZ34" s="250">
        <v>0</v>
      </c>
      <c r="BA34" s="250">
        <v>0</v>
      </c>
      <c r="BB34" s="250">
        <v>0</v>
      </c>
      <c r="BC34" s="250">
        <v>0</v>
      </c>
      <c r="BD34" s="250">
        <v>0</v>
      </c>
      <c r="BE34" s="250">
        <v>0</v>
      </c>
      <c r="BF34" s="250">
        <v>0</v>
      </c>
      <c r="BG34" s="250">
        <v>0</v>
      </c>
      <c r="BH34" s="250">
        <v>0</v>
      </c>
      <c r="BI34" s="250">
        <v>0</v>
      </c>
      <c r="BJ34" s="250">
        <v>0</v>
      </c>
      <c r="BK34" s="250">
        <v>0</v>
      </c>
      <c r="BL34" s="250">
        <v>0</v>
      </c>
      <c r="BM34" s="250">
        <v>0</v>
      </c>
      <c r="BN34" s="250">
        <v>0</v>
      </c>
      <c r="BO34" s="250">
        <v>0</v>
      </c>
      <c r="BP34" s="233">
        <v>0</v>
      </c>
      <c r="BQ34" s="348">
        <f t="shared" si="39"/>
        <v>0</v>
      </c>
      <c r="BR34" s="349">
        <f>AC$75-$BQ34</f>
        <v>1.1499999999999999</v>
      </c>
      <c r="BS34" s="350">
        <f t="shared" si="40"/>
        <v>1.9959020000000001</v>
      </c>
    </row>
    <row r="35" spans="1:72" s="270" customFormat="1" ht="18" hidden="1" customHeight="1">
      <c r="A35" s="345" t="s">
        <v>73</v>
      </c>
      <c r="B35" s="500" t="s">
        <v>74</v>
      </c>
      <c r="C35" s="215" t="s">
        <v>75</v>
      </c>
      <c r="D35" s="346">
        <v>0</v>
      </c>
      <c r="E35" s="347">
        <f t="shared" si="41"/>
        <v>0</v>
      </c>
      <c r="F35" s="242">
        <f t="shared" si="14"/>
        <v>0</v>
      </c>
      <c r="G35" s="250">
        <v>0</v>
      </c>
      <c r="H35" s="250">
        <v>0</v>
      </c>
      <c r="I35" s="250">
        <v>0</v>
      </c>
      <c r="J35" s="250">
        <v>0</v>
      </c>
      <c r="K35" s="368">
        <v>0</v>
      </c>
      <c r="L35" s="242">
        <f t="shared" si="42"/>
        <v>0</v>
      </c>
      <c r="M35" s="250">
        <v>0</v>
      </c>
      <c r="N35" s="250">
        <v>0</v>
      </c>
      <c r="O35" s="250">
        <v>0</v>
      </c>
      <c r="P35" s="242">
        <f t="shared" si="43"/>
        <v>0</v>
      </c>
      <c r="Q35" s="250">
        <v>0</v>
      </c>
      <c r="R35" s="250">
        <v>0</v>
      </c>
      <c r="S35" s="250">
        <v>0</v>
      </c>
      <c r="T35" s="242">
        <f t="shared" si="44"/>
        <v>0</v>
      </c>
      <c r="U35" s="250">
        <v>0</v>
      </c>
      <c r="V35" s="250">
        <v>0</v>
      </c>
      <c r="W35" s="250">
        <v>0</v>
      </c>
      <c r="X35" s="250">
        <v>0</v>
      </c>
      <c r="Y35" s="250">
        <v>0</v>
      </c>
      <c r="Z35" s="250">
        <v>0</v>
      </c>
      <c r="AA35" s="225">
        <f>SUM(AB35:AC35)+SUM(AE35:AK35)+SUM(BB35:BO35)</f>
        <v>0</v>
      </c>
      <c r="AB35" s="250">
        <v>0</v>
      </c>
      <c r="AC35" s="250">
        <v>0</v>
      </c>
      <c r="AD35" s="243">
        <f>$D35-$BQ35</f>
        <v>0</v>
      </c>
      <c r="AE35" s="250">
        <v>0</v>
      </c>
      <c r="AF35" s="250">
        <v>0</v>
      </c>
      <c r="AG35" s="250">
        <v>0</v>
      </c>
      <c r="AH35" s="250">
        <v>0</v>
      </c>
      <c r="AI35" s="250">
        <v>0</v>
      </c>
      <c r="AJ35" s="250">
        <v>0</v>
      </c>
      <c r="AK35" s="242">
        <f t="shared" si="45"/>
        <v>0</v>
      </c>
      <c r="AL35" s="250">
        <v>0</v>
      </c>
      <c r="AM35" s="250">
        <v>0</v>
      </c>
      <c r="AN35" s="250">
        <v>0</v>
      </c>
      <c r="AO35" s="250">
        <v>0</v>
      </c>
      <c r="AP35" s="250">
        <v>0</v>
      </c>
      <c r="AQ35" s="250">
        <v>0</v>
      </c>
      <c r="AR35" s="250">
        <v>0</v>
      </c>
      <c r="AS35" s="250">
        <v>0</v>
      </c>
      <c r="AT35" s="250">
        <v>0</v>
      </c>
      <c r="AU35" s="250">
        <v>0</v>
      </c>
      <c r="AV35" s="250">
        <v>0</v>
      </c>
      <c r="AW35" s="250">
        <v>0</v>
      </c>
      <c r="AX35" s="250">
        <v>0</v>
      </c>
      <c r="AY35" s="250">
        <v>0</v>
      </c>
      <c r="AZ35" s="250">
        <v>0</v>
      </c>
      <c r="BA35" s="250">
        <v>0</v>
      </c>
      <c r="BB35" s="250">
        <v>0</v>
      </c>
      <c r="BC35" s="250">
        <v>0</v>
      </c>
      <c r="BD35" s="250">
        <v>0</v>
      </c>
      <c r="BE35" s="250">
        <v>0</v>
      </c>
      <c r="BF35" s="250">
        <v>0</v>
      </c>
      <c r="BG35" s="250">
        <v>0</v>
      </c>
      <c r="BH35" s="250">
        <v>0</v>
      </c>
      <c r="BI35" s="250">
        <v>0</v>
      </c>
      <c r="BJ35" s="250">
        <v>0</v>
      </c>
      <c r="BK35" s="250">
        <v>0</v>
      </c>
      <c r="BL35" s="250">
        <v>0</v>
      </c>
      <c r="BM35" s="250">
        <v>0</v>
      </c>
      <c r="BN35" s="250">
        <v>0</v>
      </c>
      <c r="BO35" s="250">
        <v>0</v>
      </c>
      <c r="BP35" s="233">
        <v>0</v>
      </c>
      <c r="BQ35" s="348">
        <f t="shared" si="39"/>
        <v>0</v>
      </c>
      <c r="BR35" s="349">
        <f>AD$75-$BQ35</f>
        <v>0</v>
      </c>
      <c r="BS35" s="350">
        <f t="shared" si="40"/>
        <v>0</v>
      </c>
    </row>
    <row r="36" spans="1:72" s="270" customFormat="1" ht="18" hidden="1" customHeight="1">
      <c r="A36" s="345"/>
      <c r="B36" s="500" t="s">
        <v>77</v>
      </c>
      <c r="C36" s="215" t="s">
        <v>78</v>
      </c>
      <c r="D36" s="346">
        <v>0</v>
      </c>
      <c r="E36" s="347">
        <f t="shared" si="41"/>
        <v>0</v>
      </c>
      <c r="F36" s="242">
        <f t="shared" si="14"/>
        <v>0</v>
      </c>
      <c r="G36" s="250">
        <v>0</v>
      </c>
      <c r="H36" s="250">
        <v>0</v>
      </c>
      <c r="I36" s="250">
        <v>0</v>
      </c>
      <c r="J36" s="250">
        <v>0</v>
      </c>
      <c r="K36" s="368">
        <v>0</v>
      </c>
      <c r="L36" s="242">
        <f t="shared" si="42"/>
        <v>0</v>
      </c>
      <c r="M36" s="250">
        <v>0</v>
      </c>
      <c r="N36" s="250">
        <v>0</v>
      </c>
      <c r="O36" s="250">
        <v>0</v>
      </c>
      <c r="P36" s="242">
        <f t="shared" si="43"/>
        <v>0</v>
      </c>
      <c r="Q36" s="250">
        <v>0</v>
      </c>
      <c r="R36" s="250">
        <v>0</v>
      </c>
      <c r="S36" s="250">
        <v>0</v>
      </c>
      <c r="T36" s="242">
        <f t="shared" si="44"/>
        <v>0</v>
      </c>
      <c r="U36" s="250">
        <v>0</v>
      </c>
      <c r="V36" s="250">
        <v>0</v>
      </c>
      <c r="W36" s="250">
        <v>0</v>
      </c>
      <c r="X36" s="250">
        <v>0</v>
      </c>
      <c r="Y36" s="250">
        <v>0</v>
      </c>
      <c r="Z36" s="250">
        <v>0</v>
      </c>
      <c r="AA36" s="225">
        <f>SUM(AB36:AD36)+SUM(AF36:AK36)+SUM(BB36:BO36)</f>
        <v>0</v>
      </c>
      <c r="AB36" s="250">
        <v>0</v>
      </c>
      <c r="AC36" s="250">
        <v>0</v>
      </c>
      <c r="AD36" s="250">
        <v>0</v>
      </c>
      <c r="AE36" s="243">
        <f>$D36-$BQ36</f>
        <v>0</v>
      </c>
      <c r="AF36" s="250">
        <v>0</v>
      </c>
      <c r="AG36" s="250">
        <v>0</v>
      </c>
      <c r="AH36" s="250">
        <v>0</v>
      </c>
      <c r="AI36" s="250">
        <v>0</v>
      </c>
      <c r="AJ36" s="250">
        <v>0</v>
      </c>
      <c r="AK36" s="242">
        <f t="shared" si="45"/>
        <v>0</v>
      </c>
      <c r="AL36" s="250">
        <v>0</v>
      </c>
      <c r="AM36" s="250">
        <v>0</v>
      </c>
      <c r="AN36" s="250">
        <v>0</v>
      </c>
      <c r="AO36" s="250">
        <v>0</v>
      </c>
      <c r="AP36" s="250">
        <v>0</v>
      </c>
      <c r="AQ36" s="250">
        <v>0</v>
      </c>
      <c r="AR36" s="250">
        <v>0</v>
      </c>
      <c r="AS36" s="250">
        <v>0</v>
      </c>
      <c r="AT36" s="250">
        <v>0</v>
      </c>
      <c r="AU36" s="250">
        <v>0</v>
      </c>
      <c r="AV36" s="250">
        <v>0</v>
      </c>
      <c r="AW36" s="250">
        <v>0</v>
      </c>
      <c r="AX36" s="250">
        <v>0</v>
      </c>
      <c r="AY36" s="250">
        <v>0</v>
      </c>
      <c r="AZ36" s="250">
        <v>0</v>
      </c>
      <c r="BA36" s="250">
        <v>0</v>
      </c>
      <c r="BB36" s="250">
        <v>0</v>
      </c>
      <c r="BC36" s="250">
        <v>0</v>
      </c>
      <c r="BD36" s="250">
        <v>0</v>
      </c>
      <c r="BE36" s="250">
        <v>0</v>
      </c>
      <c r="BF36" s="250">
        <v>0</v>
      </c>
      <c r="BG36" s="250">
        <v>0</v>
      </c>
      <c r="BH36" s="250">
        <v>0</v>
      </c>
      <c r="BI36" s="250">
        <v>0</v>
      </c>
      <c r="BJ36" s="250">
        <v>0</v>
      </c>
      <c r="BK36" s="250">
        <v>0</v>
      </c>
      <c r="BL36" s="250">
        <v>0</v>
      </c>
      <c r="BM36" s="250">
        <v>0</v>
      </c>
      <c r="BN36" s="250">
        <v>0</v>
      </c>
      <c r="BO36" s="250">
        <v>0</v>
      </c>
      <c r="BP36" s="233">
        <v>0</v>
      </c>
      <c r="BQ36" s="348">
        <f t="shared" si="39"/>
        <v>0</v>
      </c>
      <c r="BR36" s="349">
        <f>AE$75-$BQ36</f>
        <v>0</v>
      </c>
      <c r="BS36" s="350">
        <f t="shared" si="40"/>
        <v>0</v>
      </c>
    </row>
    <row r="37" spans="1:72" s="270" customFormat="1" ht="23.1" customHeight="1">
      <c r="A37" s="345" t="s">
        <v>76</v>
      </c>
      <c r="B37" s="500" t="s">
        <v>79</v>
      </c>
      <c r="C37" s="215" t="s">
        <v>80</v>
      </c>
      <c r="D37" s="346">
        <v>0</v>
      </c>
      <c r="E37" s="347">
        <f t="shared" si="41"/>
        <v>0</v>
      </c>
      <c r="F37" s="242">
        <f t="shared" si="14"/>
        <v>0</v>
      </c>
      <c r="G37" s="250">
        <v>0</v>
      </c>
      <c r="H37" s="250">
        <v>0</v>
      </c>
      <c r="I37" s="250">
        <v>0</v>
      </c>
      <c r="J37" s="250">
        <v>0</v>
      </c>
      <c r="K37" s="368">
        <v>0</v>
      </c>
      <c r="L37" s="242">
        <f t="shared" si="42"/>
        <v>0</v>
      </c>
      <c r="M37" s="250">
        <v>0</v>
      </c>
      <c r="N37" s="250">
        <v>0</v>
      </c>
      <c r="O37" s="250">
        <v>0</v>
      </c>
      <c r="P37" s="242">
        <f t="shared" si="43"/>
        <v>0</v>
      </c>
      <c r="Q37" s="250">
        <v>0</v>
      </c>
      <c r="R37" s="250">
        <v>0</v>
      </c>
      <c r="S37" s="250">
        <v>0</v>
      </c>
      <c r="T37" s="242">
        <f t="shared" si="44"/>
        <v>0</v>
      </c>
      <c r="U37" s="250">
        <v>0</v>
      </c>
      <c r="V37" s="250">
        <v>0</v>
      </c>
      <c r="W37" s="250">
        <v>0</v>
      </c>
      <c r="X37" s="250">
        <v>0</v>
      </c>
      <c r="Y37" s="250">
        <v>0</v>
      </c>
      <c r="Z37" s="250">
        <v>0</v>
      </c>
      <c r="AA37" s="225">
        <f>SUM(AB37:AE37)+SUM(AG37:AK37)+SUM(BB37:BO37)</f>
        <v>0</v>
      </c>
      <c r="AB37" s="250">
        <v>0</v>
      </c>
      <c r="AC37" s="250">
        <v>0</v>
      </c>
      <c r="AD37" s="250">
        <v>0</v>
      </c>
      <c r="AE37" s="250">
        <v>0</v>
      </c>
      <c r="AF37" s="243">
        <f>$D37-$BQ37</f>
        <v>0</v>
      </c>
      <c r="AG37" s="250">
        <v>0</v>
      </c>
      <c r="AH37" s="250">
        <v>0</v>
      </c>
      <c r="AI37" s="250">
        <v>0</v>
      </c>
      <c r="AJ37" s="250">
        <v>0</v>
      </c>
      <c r="AK37" s="242">
        <f t="shared" si="45"/>
        <v>0</v>
      </c>
      <c r="AL37" s="250">
        <v>0</v>
      </c>
      <c r="AM37" s="250">
        <v>0</v>
      </c>
      <c r="AN37" s="250">
        <v>0</v>
      </c>
      <c r="AO37" s="250">
        <v>0</v>
      </c>
      <c r="AP37" s="250">
        <v>0</v>
      </c>
      <c r="AQ37" s="250">
        <v>0</v>
      </c>
      <c r="AR37" s="250">
        <v>0</v>
      </c>
      <c r="AS37" s="250">
        <v>0</v>
      </c>
      <c r="AT37" s="250">
        <v>0</v>
      </c>
      <c r="AU37" s="250">
        <v>0</v>
      </c>
      <c r="AV37" s="250">
        <v>0</v>
      </c>
      <c r="AW37" s="250">
        <v>0</v>
      </c>
      <c r="AX37" s="250">
        <v>0</v>
      </c>
      <c r="AY37" s="250">
        <v>0</v>
      </c>
      <c r="AZ37" s="250">
        <v>0</v>
      </c>
      <c r="BA37" s="250">
        <v>0</v>
      </c>
      <c r="BB37" s="250">
        <v>0</v>
      </c>
      <c r="BC37" s="250">
        <v>0</v>
      </c>
      <c r="BD37" s="250">
        <v>0</v>
      </c>
      <c r="BE37" s="250">
        <v>0</v>
      </c>
      <c r="BF37" s="250">
        <v>0</v>
      </c>
      <c r="BG37" s="250">
        <v>0</v>
      </c>
      <c r="BH37" s="250">
        <v>0</v>
      </c>
      <c r="BI37" s="250">
        <v>0</v>
      </c>
      <c r="BJ37" s="250">
        <v>0</v>
      </c>
      <c r="BK37" s="250">
        <v>0</v>
      </c>
      <c r="BL37" s="250">
        <v>0</v>
      </c>
      <c r="BM37" s="250">
        <v>0</v>
      </c>
      <c r="BN37" s="250">
        <v>0</v>
      </c>
      <c r="BO37" s="250">
        <v>0</v>
      </c>
      <c r="BP37" s="233">
        <v>0</v>
      </c>
      <c r="BQ37" s="348">
        <f t="shared" si="39"/>
        <v>0</v>
      </c>
      <c r="BR37" s="349">
        <f>AF$75-$BQ37</f>
        <v>75</v>
      </c>
      <c r="BS37" s="350">
        <f t="shared" si="40"/>
        <v>75</v>
      </c>
    </row>
    <row r="38" spans="1:72" s="270" customFormat="1" ht="23.1" customHeight="1">
      <c r="A38" s="345" t="s">
        <v>81</v>
      </c>
      <c r="B38" s="500" t="s">
        <v>82</v>
      </c>
      <c r="C38" s="215" t="s">
        <v>83</v>
      </c>
      <c r="D38" s="346">
        <v>19.166245000000004</v>
      </c>
      <c r="E38" s="347">
        <f t="shared" si="41"/>
        <v>0</v>
      </c>
      <c r="F38" s="242">
        <f t="shared" si="14"/>
        <v>0</v>
      </c>
      <c r="G38" s="250">
        <v>0</v>
      </c>
      <c r="H38" s="250">
        <v>0</v>
      </c>
      <c r="I38" s="250">
        <v>0</v>
      </c>
      <c r="J38" s="250">
        <v>0</v>
      </c>
      <c r="K38" s="368">
        <v>0</v>
      </c>
      <c r="L38" s="242">
        <f t="shared" si="42"/>
        <v>0</v>
      </c>
      <c r="M38" s="250">
        <v>0</v>
      </c>
      <c r="N38" s="250">
        <v>0</v>
      </c>
      <c r="O38" s="250">
        <v>0</v>
      </c>
      <c r="P38" s="242">
        <f t="shared" si="43"/>
        <v>0</v>
      </c>
      <c r="Q38" s="250">
        <v>0</v>
      </c>
      <c r="R38" s="250">
        <v>0</v>
      </c>
      <c r="S38" s="250">
        <v>0</v>
      </c>
      <c r="T38" s="242">
        <f t="shared" si="44"/>
        <v>0</v>
      </c>
      <c r="U38" s="250">
        <v>0</v>
      </c>
      <c r="V38" s="250">
        <v>0</v>
      </c>
      <c r="W38" s="250">
        <v>0</v>
      </c>
      <c r="X38" s="250">
        <v>0</v>
      </c>
      <c r="Y38" s="250">
        <v>0</v>
      </c>
      <c r="Z38" s="250">
        <v>0</v>
      </c>
      <c r="AA38" s="225">
        <f>SUM(AB38:AF38)+SUM(AH38:AK38)+SUM(BB38:BO38)</f>
        <v>0</v>
      </c>
      <c r="AB38" s="250">
        <v>0</v>
      </c>
      <c r="AC38" s="250">
        <v>0</v>
      </c>
      <c r="AD38" s="250">
        <v>0</v>
      </c>
      <c r="AE38" s="250">
        <v>0</v>
      </c>
      <c r="AF38" s="250">
        <v>0</v>
      </c>
      <c r="AG38" s="243">
        <f>$D38-$BQ38</f>
        <v>19.166245000000004</v>
      </c>
      <c r="AH38" s="250">
        <v>0</v>
      </c>
      <c r="AI38" s="250">
        <v>0</v>
      </c>
      <c r="AJ38" s="250">
        <v>0</v>
      </c>
      <c r="AK38" s="242">
        <f t="shared" si="45"/>
        <v>0</v>
      </c>
      <c r="AL38" s="250">
        <v>0</v>
      </c>
      <c r="AM38" s="250">
        <v>0</v>
      </c>
      <c r="AN38" s="250">
        <v>0</v>
      </c>
      <c r="AO38" s="250">
        <v>0</v>
      </c>
      <c r="AP38" s="250">
        <v>0</v>
      </c>
      <c r="AQ38" s="250">
        <v>0</v>
      </c>
      <c r="AR38" s="250">
        <v>0</v>
      </c>
      <c r="AS38" s="250">
        <v>0</v>
      </c>
      <c r="AT38" s="250">
        <v>0</v>
      </c>
      <c r="AU38" s="250">
        <v>0</v>
      </c>
      <c r="AV38" s="250">
        <v>0</v>
      </c>
      <c r="AW38" s="250">
        <v>0</v>
      </c>
      <c r="AX38" s="250">
        <v>0</v>
      </c>
      <c r="AY38" s="250">
        <v>0</v>
      </c>
      <c r="AZ38" s="250">
        <v>0</v>
      </c>
      <c r="BA38" s="250">
        <v>0</v>
      </c>
      <c r="BB38" s="250">
        <v>0</v>
      </c>
      <c r="BC38" s="250">
        <v>0</v>
      </c>
      <c r="BD38" s="250">
        <v>0</v>
      </c>
      <c r="BE38" s="250">
        <v>0</v>
      </c>
      <c r="BF38" s="250">
        <v>0</v>
      </c>
      <c r="BG38" s="250">
        <v>0</v>
      </c>
      <c r="BH38" s="250">
        <v>0</v>
      </c>
      <c r="BI38" s="250">
        <v>0</v>
      </c>
      <c r="BJ38" s="250">
        <v>0</v>
      </c>
      <c r="BK38" s="250">
        <v>0</v>
      </c>
      <c r="BL38" s="250">
        <v>0</v>
      </c>
      <c r="BM38" s="250">
        <v>0</v>
      </c>
      <c r="BN38" s="250">
        <v>0</v>
      </c>
      <c r="BO38" s="250">
        <v>0</v>
      </c>
      <c r="BP38" s="233">
        <v>0</v>
      </c>
      <c r="BQ38" s="348">
        <f t="shared" si="39"/>
        <v>0</v>
      </c>
      <c r="BR38" s="349">
        <f>AG$75-$BQ38</f>
        <v>3.1438000000000006</v>
      </c>
      <c r="BS38" s="350">
        <f t="shared" si="40"/>
        <v>22.310045000000002</v>
      </c>
    </row>
    <row r="39" spans="1:72" s="270" customFormat="1" ht="23.1" customHeight="1">
      <c r="A39" s="345" t="s">
        <v>84</v>
      </c>
      <c r="B39" s="500" t="s">
        <v>85</v>
      </c>
      <c r="C39" s="215" t="s">
        <v>86</v>
      </c>
      <c r="D39" s="346">
        <v>16.286808999999998</v>
      </c>
      <c r="E39" s="347">
        <f t="shared" si="41"/>
        <v>0</v>
      </c>
      <c r="F39" s="242">
        <f t="shared" si="14"/>
        <v>0</v>
      </c>
      <c r="G39" s="250">
        <v>0</v>
      </c>
      <c r="H39" s="250">
        <v>0</v>
      </c>
      <c r="I39" s="250">
        <v>0</v>
      </c>
      <c r="J39" s="250">
        <v>0</v>
      </c>
      <c r="K39" s="368">
        <v>0</v>
      </c>
      <c r="L39" s="242">
        <f t="shared" si="42"/>
        <v>0</v>
      </c>
      <c r="M39" s="250">
        <v>0</v>
      </c>
      <c r="N39" s="250">
        <v>0</v>
      </c>
      <c r="O39" s="250">
        <v>0</v>
      </c>
      <c r="P39" s="242">
        <f t="shared" si="43"/>
        <v>0</v>
      </c>
      <c r="Q39" s="250">
        <v>0</v>
      </c>
      <c r="R39" s="250">
        <v>0</v>
      </c>
      <c r="S39" s="250">
        <v>0</v>
      </c>
      <c r="T39" s="242">
        <f t="shared" si="44"/>
        <v>0</v>
      </c>
      <c r="U39" s="250">
        <v>0</v>
      </c>
      <c r="V39" s="250">
        <v>0</v>
      </c>
      <c r="W39" s="250">
        <v>0</v>
      </c>
      <c r="X39" s="250">
        <v>0</v>
      </c>
      <c r="Y39" s="250">
        <v>0</v>
      </c>
      <c r="Z39" s="250">
        <v>0</v>
      </c>
      <c r="AA39" s="225">
        <f>SUM(AB39:AG39)+SUM(AI39:AK39)+SUM(BB39:BO39)</f>
        <v>0.46</v>
      </c>
      <c r="AB39" s="250">
        <v>0</v>
      </c>
      <c r="AC39" s="250">
        <v>0</v>
      </c>
      <c r="AD39" s="250">
        <v>0</v>
      </c>
      <c r="AE39" s="250">
        <v>0</v>
      </c>
      <c r="AF39" s="250">
        <v>0</v>
      </c>
      <c r="AG39" s="250">
        <v>0</v>
      </c>
      <c r="AH39" s="243">
        <f>$D39-$BQ39</f>
        <v>15.826808999999997</v>
      </c>
      <c r="AI39" s="250">
        <v>0</v>
      </c>
      <c r="AJ39" s="250">
        <v>0</v>
      </c>
      <c r="AK39" s="242">
        <f t="shared" si="45"/>
        <v>0.46</v>
      </c>
      <c r="AL39" s="250">
        <v>0</v>
      </c>
      <c r="AM39" s="250">
        <v>0</v>
      </c>
      <c r="AN39" s="250">
        <v>0</v>
      </c>
      <c r="AO39" s="250">
        <v>0</v>
      </c>
      <c r="AP39" s="250">
        <v>0.46</v>
      </c>
      <c r="AQ39" s="250">
        <v>0</v>
      </c>
      <c r="AR39" s="250">
        <v>0</v>
      </c>
      <c r="AS39" s="250">
        <v>0</v>
      </c>
      <c r="AT39" s="250">
        <v>0</v>
      </c>
      <c r="AU39" s="250">
        <v>0</v>
      </c>
      <c r="AV39" s="250">
        <v>0</v>
      </c>
      <c r="AW39" s="250">
        <v>0</v>
      </c>
      <c r="AX39" s="250">
        <v>0</v>
      </c>
      <c r="AY39" s="250">
        <v>0</v>
      </c>
      <c r="AZ39" s="250">
        <v>0</v>
      </c>
      <c r="BA39" s="250">
        <v>0</v>
      </c>
      <c r="BB39" s="250">
        <v>0</v>
      </c>
      <c r="BC39" s="250">
        <v>0</v>
      </c>
      <c r="BD39" s="250">
        <v>0</v>
      </c>
      <c r="BE39" s="250">
        <v>0</v>
      </c>
      <c r="BF39" s="250">
        <v>0</v>
      </c>
      <c r="BG39" s="250">
        <v>0</v>
      </c>
      <c r="BH39" s="250">
        <v>0</v>
      </c>
      <c r="BI39" s="250">
        <v>0</v>
      </c>
      <c r="BJ39" s="250">
        <v>0</v>
      </c>
      <c r="BK39" s="250">
        <v>0</v>
      </c>
      <c r="BL39" s="250">
        <v>0</v>
      </c>
      <c r="BM39" s="250">
        <v>0</v>
      </c>
      <c r="BN39" s="250">
        <v>0</v>
      </c>
      <c r="BO39" s="250">
        <v>0</v>
      </c>
      <c r="BP39" s="233">
        <v>0</v>
      </c>
      <c r="BQ39" s="348">
        <f t="shared" si="39"/>
        <v>0.46</v>
      </c>
      <c r="BR39" s="349">
        <f>AH$75-$BQ39</f>
        <v>12.605499999999997</v>
      </c>
      <c r="BS39" s="350">
        <f t="shared" si="40"/>
        <v>28.892308999999997</v>
      </c>
    </row>
    <row r="40" spans="1:72" ht="30" customHeight="1">
      <c r="A40" s="239" t="s">
        <v>87</v>
      </c>
      <c r="B40" s="451" t="s">
        <v>88</v>
      </c>
      <c r="C40" s="376" t="s">
        <v>89</v>
      </c>
      <c r="D40" s="196">
        <v>3.2216000000000002E-2</v>
      </c>
      <c r="E40" s="240">
        <f t="shared" si="41"/>
        <v>0</v>
      </c>
      <c r="F40" s="241">
        <f t="shared" si="14"/>
        <v>0</v>
      </c>
      <c r="G40" s="248">
        <v>0</v>
      </c>
      <c r="H40" s="248">
        <v>0</v>
      </c>
      <c r="I40" s="248">
        <v>0</v>
      </c>
      <c r="J40" s="248">
        <v>0</v>
      </c>
      <c r="K40" s="368">
        <v>0</v>
      </c>
      <c r="L40" s="241">
        <f t="shared" si="42"/>
        <v>0</v>
      </c>
      <c r="M40" s="248">
        <v>0</v>
      </c>
      <c r="N40" s="248">
        <v>0</v>
      </c>
      <c r="O40" s="248">
        <v>0</v>
      </c>
      <c r="P40" s="242">
        <f t="shared" si="43"/>
        <v>0</v>
      </c>
      <c r="Q40" s="248">
        <v>0</v>
      </c>
      <c r="R40" s="248">
        <v>0</v>
      </c>
      <c r="S40" s="248">
        <v>0</v>
      </c>
      <c r="T40" s="242">
        <f t="shared" si="44"/>
        <v>0</v>
      </c>
      <c r="U40" s="248">
        <v>0</v>
      </c>
      <c r="V40" s="248">
        <v>0</v>
      </c>
      <c r="W40" s="248">
        <v>0</v>
      </c>
      <c r="X40" s="248">
        <v>0</v>
      </c>
      <c r="Y40" s="248">
        <v>0</v>
      </c>
      <c r="Z40" s="250">
        <v>0</v>
      </c>
      <c r="AA40" s="225">
        <f>SUM(AB40:AH40)+SUM(AJ40:AK40)+SUM(BB40:BO40)</f>
        <v>0</v>
      </c>
      <c r="AB40" s="250">
        <v>0</v>
      </c>
      <c r="AC40" s="248">
        <v>0</v>
      </c>
      <c r="AD40" s="248">
        <v>0</v>
      </c>
      <c r="AE40" s="248">
        <v>0</v>
      </c>
      <c r="AF40" s="248">
        <v>0</v>
      </c>
      <c r="AG40" s="250">
        <v>0</v>
      </c>
      <c r="AH40" s="250">
        <v>0</v>
      </c>
      <c r="AI40" s="243">
        <f>$D40-$BQ40</f>
        <v>3.2216000000000002E-2</v>
      </c>
      <c r="AJ40" s="248">
        <v>0</v>
      </c>
      <c r="AK40" s="242">
        <f t="shared" si="45"/>
        <v>0</v>
      </c>
      <c r="AL40" s="248">
        <v>0</v>
      </c>
      <c r="AM40" s="248">
        <v>0</v>
      </c>
      <c r="AN40" s="248">
        <v>0</v>
      </c>
      <c r="AO40" s="248">
        <v>0</v>
      </c>
      <c r="AP40" s="248">
        <v>0</v>
      </c>
      <c r="AQ40" s="248">
        <v>0</v>
      </c>
      <c r="AR40" s="248">
        <v>0</v>
      </c>
      <c r="AS40" s="248">
        <v>0</v>
      </c>
      <c r="AT40" s="248">
        <v>0</v>
      </c>
      <c r="AU40" s="248">
        <v>0</v>
      </c>
      <c r="AV40" s="248">
        <v>0</v>
      </c>
      <c r="AW40" s="248">
        <v>0</v>
      </c>
      <c r="AX40" s="248">
        <v>0</v>
      </c>
      <c r="AY40" s="248">
        <v>0</v>
      </c>
      <c r="AZ40" s="248">
        <v>0</v>
      </c>
      <c r="BA40" s="248">
        <v>0</v>
      </c>
      <c r="BB40" s="248">
        <v>0</v>
      </c>
      <c r="BC40" s="248">
        <v>0</v>
      </c>
      <c r="BD40" s="250">
        <v>0</v>
      </c>
      <c r="BE40" s="248">
        <v>0</v>
      </c>
      <c r="BF40" s="250">
        <v>0</v>
      </c>
      <c r="BG40" s="248">
        <v>0</v>
      </c>
      <c r="BH40" s="248">
        <v>0</v>
      </c>
      <c r="BI40" s="248">
        <v>0</v>
      </c>
      <c r="BJ40" s="248">
        <v>0</v>
      </c>
      <c r="BK40" s="248">
        <v>0</v>
      </c>
      <c r="BL40" s="248">
        <v>0</v>
      </c>
      <c r="BM40" s="248">
        <v>0</v>
      </c>
      <c r="BN40" s="248">
        <v>0</v>
      </c>
      <c r="BO40" s="248">
        <v>0</v>
      </c>
      <c r="BP40" s="232">
        <v>0</v>
      </c>
      <c r="BQ40" s="244">
        <f t="shared" si="39"/>
        <v>0</v>
      </c>
      <c r="BR40" s="307">
        <f>AI$75-$BQ40</f>
        <v>0</v>
      </c>
      <c r="BS40" s="245">
        <f t="shared" si="40"/>
        <v>3.2216000000000002E-2</v>
      </c>
    </row>
    <row r="41" spans="1:72" ht="29.25" customHeight="1">
      <c r="A41" s="239" t="s">
        <v>90</v>
      </c>
      <c r="B41" s="451" t="s">
        <v>91</v>
      </c>
      <c r="C41" s="376" t="s">
        <v>92</v>
      </c>
      <c r="D41" s="196">
        <v>2.065572</v>
      </c>
      <c r="E41" s="240">
        <f t="shared" si="41"/>
        <v>0</v>
      </c>
      <c r="F41" s="241">
        <f t="shared" si="14"/>
        <v>0</v>
      </c>
      <c r="G41" s="248">
        <v>0</v>
      </c>
      <c r="H41" s="248">
        <v>0</v>
      </c>
      <c r="I41" s="248">
        <v>0</v>
      </c>
      <c r="J41" s="248">
        <v>0</v>
      </c>
      <c r="K41" s="368">
        <v>0</v>
      </c>
      <c r="L41" s="241">
        <f t="shared" si="42"/>
        <v>0</v>
      </c>
      <c r="M41" s="248">
        <v>0</v>
      </c>
      <c r="N41" s="248">
        <v>0</v>
      </c>
      <c r="O41" s="248">
        <v>0</v>
      </c>
      <c r="P41" s="242">
        <f t="shared" si="43"/>
        <v>0</v>
      </c>
      <c r="Q41" s="248">
        <v>0</v>
      </c>
      <c r="R41" s="248">
        <v>0</v>
      </c>
      <c r="S41" s="248">
        <v>0</v>
      </c>
      <c r="T41" s="242">
        <f t="shared" si="44"/>
        <v>0</v>
      </c>
      <c r="U41" s="248">
        <v>0</v>
      </c>
      <c r="V41" s="248">
        <v>0</v>
      </c>
      <c r="W41" s="248">
        <v>0</v>
      </c>
      <c r="X41" s="248">
        <v>0</v>
      </c>
      <c r="Y41" s="248">
        <v>0</v>
      </c>
      <c r="Z41" s="250">
        <v>0</v>
      </c>
      <c r="AA41" s="225">
        <f>SUM(AB41:AI41)+AK41+SUM(BB41:BO41)</f>
        <v>0</v>
      </c>
      <c r="AB41" s="250">
        <v>0</v>
      </c>
      <c r="AC41" s="248">
        <v>0</v>
      </c>
      <c r="AD41" s="248">
        <v>0</v>
      </c>
      <c r="AE41" s="248">
        <v>0</v>
      </c>
      <c r="AF41" s="248">
        <v>0</v>
      </c>
      <c r="AG41" s="250">
        <v>0</v>
      </c>
      <c r="AH41" s="250">
        <v>0</v>
      </c>
      <c r="AI41" s="248">
        <v>0</v>
      </c>
      <c r="AJ41" s="243">
        <f>$D41-$BQ41</f>
        <v>2.065572</v>
      </c>
      <c r="AK41" s="242">
        <f t="shared" si="45"/>
        <v>0</v>
      </c>
      <c r="AL41" s="248">
        <v>0</v>
      </c>
      <c r="AM41" s="248">
        <v>0</v>
      </c>
      <c r="AN41" s="248">
        <v>0</v>
      </c>
      <c r="AO41" s="248">
        <v>0</v>
      </c>
      <c r="AP41" s="248">
        <v>0</v>
      </c>
      <c r="AQ41" s="248">
        <v>0</v>
      </c>
      <c r="AR41" s="248">
        <v>0</v>
      </c>
      <c r="AS41" s="248">
        <v>0</v>
      </c>
      <c r="AT41" s="248">
        <v>0</v>
      </c>
      <c r="AU41" s="248">
        <v>0</v>
      </c>
      <c r="AV41" s="248">
        <v>0</v>
      </c>
      <c r="AW41" s="248">
        <v>0</v>
      </c>
      <c r="AX41" s="248">
        <v>0</v>
      </c>
      <c r="AY41" s="248">
        <v>0</v>
      </c>
      <c r="AZ41" s="248">
        <v>0</v>
      </c>
      <c r="BA41" s="248">
        <v>0</v>
      </c>
      <c r="BB41" s="248">
        <v>0</v>
      </c>
      <c r="BC41" s="248">
        <v>0</v>
      </c>
      <c r="BD41" s="250">
        <v>0</v>
      </c>
      <c r="BE41" s="248">
        <v>0</v>
      </c>
      <c r="BF41" s="250">
        <v>0</v>
      </c>
      <c r="BG41" s="248">
        <v>0</v>
      </c>
      <c r="BH41" s="248">
        <v>0</v>
      </c>
      <c r="BI41" s="248">
        <v>0</v>
      </c>
      <c r="BJ41" s="248">
        <v>0</v>
      </c>
      <c r="BK41" s="248">
        <v>0</v>
      </c>
      <c r="BL41" s="248">
        <v>0</v>
      </c>
      <c r="BM41" s="248">
        <v>0</v>
      </c>
      <c r="BN41" s="248">
        <v>0</v>
      </c>
      <c r="BO41" s="248">
        <v>0</v>
      </c>
      <c r="BP41" s="232">
        <v>0</v>
      </c>
      <c r="BQ41" s="244">
        <f t="shared" si="39"/>
        <v>0</v>
      </c>
      <c r="BR41" s="307">
        <f>AJ$75-$BQ41</f>
        <v>43.18</v>
      </c>
      <c r="BS41" s="245">
        <f t="shared" si="40"/>
        <v>45.245572000000003</v>
      </c>
    </row>
    <row r="42" spans="1:72" ht="29.25" customHeight="1">
      <c r="A42" s="239" t="s">
        <v>93</v>
      </c>
      <c r="B42" s="451" t="s">
        <v>298</v>
      </c>
      <c r="C42" s="376" t="s">
        <v>95</v>
      </c>
      <c r="D42" s="196">
        <f>SUM(D44:D59)</f>
        <v>1718.1761750000001</v>
      </c>
      <c r="E42" s="240">
        <f t="shared" si="41"/>
        <v>0</v>
      </c>
      <c r="F42" s="241">
        <f t="shared" si="14"/>
        <v>0</v>
      </c>
      <c r="G42" s="241">
        <f t="shared" ref="G42:Z42" si="46">SUM(G44:G59)</f>
        <v>0</v>
      </c>
      <c r="H42" s="241">
        <f>SUM(H44:H59)</f>
        <v>0</v>
      </c>
      <c r="I42" s="241">
        <f t="shared" si="46"/>
        <v>0</v>
      </c>
      <c r="J42" s="241">
        <f t="shared" si="46"/>
        <v>0</v>
      </c>
      <c r="K42" s="369">
        <f t="shared" si="46"/>
        <v>0</v>
      </c>
      <c r="L42" s="241">
        <f t="shared" si="46"/>
        <v>0</v>
      </c>
      <c r="M42" s="241">
        <f t="shared" si="46"/>
        <v>0</v>
      </c>
      <c r="N42" s="241">
        <f t="shared" si="46"/>
        <v>0</v>
      </c>
      <c r="O42" s="241">
        <f t="shared" si="46"/>
        <v>0</v>
      </c>
      <c r="P42" s="242">
        <f t="shared" si="46"/>
        <v>0</v>
      </c>
      <c r="Q42" s="241">
        <f t="shared" si="46"/>
        <v>0</v>
      </c>
      <c r="R42" s="241">
        <f t="shared" si="46"/>
        <v>0</v>
      </c>
      <c r="S42" s="241">
        <f t="shared" si="46"/>
        <v>0</v>
      </c>
      <c r="T42" s="242">
        <f t="shared" si="46"/>
        <v>0</v>
      </c>
      <c r="U42" s="241">
        <f t="shared" si="46"/>
        <v>0</v>
      </c>
      <c r="V42" s="241">
        <f t="shared" si="46"/>
        <v>0</v>
      </c>
      <c r="W42" s="241">
        <f t="shared" si="46"/>
        <v>0</v>
      </c>
      <c r="X42" s="241">
        <f t="shared" si="46"/>
        <v>0</v>
      </c>
      <c r="Y42" s="241">
        <f t="shared" si="46"/>
        <v>0</v>
      </c>
      <c r="Z42" s="242">
        <f t="shared" si="46"/>
        <v>0</v>
      </c>
      <c r="AA42" s="225">
        <f>SUM(AB42:AJ42)+SUM(BB42:BO42)</f>
        <v>3.21617</v>
      </c>
      <c r="AB42" s="481">
        <f>SUM(AB44:AB59)</f>
        <v>2.0000000000000001E-4</v>
      </c>
      <c r="AC42" s="241">
        <f t="shared" ref="AC42:AI42" si="47">SUM(AC44:AC59)</f>
        <v>0.15</v>
      </c>
      <c r="AD42" s="241">
        <f t="shared" si="47"/>
        <v>0</v>
      </c>
      <c r="AE42" s="241">
        <f t="shared" si="47"/>
        <v>0</v>
      </c>
      <c r="AF42" s="241">
        <f t="shared" si="47"/>
        <v>0.72</v>
      </c>
      <c r="AG42" s="242">
        <f t="shared" si="47"/>
        <v>4.7800000000000002E-2</v>
      </c>
      <c r="AH42" s="242">
        <f t="shared" si="47"/>
        <v>0.10630000000000001</v>
      </c>
      <c r="AI42" s="241">
        <f t="shared" si="47"/>
        <v>0</v>
      </c>
      <c r="AJ42" s="241">
        <f>SUM(AJ44:AJ59)</f>
        <v>0</v>
      </c>
      <c r="AK42" s="243">
        <f>$D42-$BQ42</f>
        <v>1714.9600050000001</v>
      </c>
      <c r="AL42" s="241">
        <f>SUM(AL45:AL59)</f>
        <v>0.82540999999999998</v>
      </c>
      <c r="AM42" s="241">
        <f>AM44+SUM(AM46:AM59)</f>
        <v>0</v>
      </c>
      <c r="AN42" s="241">
        <f>SUM(AN44:AN45)+SUM(AN47:AN59)</f>
        <v>0.01</v>
      </c>
      <c r="AO42" s="241">
        <f>SUM(AO44:AO46)+SUM(AO48:AO59)</f>
        <v>0</v>
      </c>
      <c r="AP42" s="241">
        <f>SUM(AP44:AP47)+SUM(AP49:AP59)</f>
        <v>0.01</v>
      </c>
      <c r="AQ42" s="241">
        <f>SUM(AQ44:AQ48)+SUM(AQ50:AQ59)</f>
        <v>0</v>
      </c>
      <c r="AR42" s="241">
        <f>SUM(AR44:AR49)+SUM(AR51:AR59)</f>
        <v>0</v>
      </c>
      <c r="AS42" s="241">
        <f>SUM(AS44:AS50)+SUM(AS52:AS59)</f>
        <v>0</v>
      </c>
      <c r="AT42" s="241">
        <f>SUM(AT44:AT51)+SUM(AT53:AT59)</f>
        <v>0</v>
      </c>
      <c r="AU42" s="241">
        <f>SUM(AU44:AU52)+SUM(AU54:AU59)</f>
        <v>0</v>
      </c>
      <c r="AV42" s="241">
        <f>SUM(AV44:AV53)+SUM(AV55:AV59)</f>
        <v>0</v>
      </c>
      <c r="AW42" s="241">
        <f>SUM(AW44:AW54)+SUM(AW56:AW59)</f>
        <v>0</v>
      </c>
      <c r="AX42" s="241">
        <f>SUM(AX44:AX55)+SUM(AX57:AX59)</f>
        <v>0</v>
      </c>
      <c r="AY42" s="241">
        <f>SUM(AY44:AY56)+AY58+AY59</f>
        <v>0</v>
      </c>
      <c r="AZ42" s="241">
        <f>SUM(AZ44:AZ49)+SUM(AZ50:AZ57)+AZ59</f>
        <v>0</v>
      </c>
      <c r="BA42" s="241">
        <f>SUM(BA44:BA58)</f>
        <v>0</v>
      </c>
      <c r="BB42" s="241">
        <f>SUM(BB44:BB59)</f>
        <v>0</v>
      </c>
      <c r="BC42" s="241">
        <f t="shared" ref="BC42:BO42" si="48">SUM(BC44:BC59)</f>
        <v>0</v>
      </c>
      <c r="BD42" s="242">
        <f>SUM(BD44:BD59)</f>
        <v>0</v>
      </c>
      <c r="BE42" s="241">
        <f t="shared" si="48"/>
        <v>0.2</v>
      </c>
      <c r="BF42" s="242">
        <f t="shared" si="48"/>
        <v>1.9818700000000002</v>
      </c>
      <c r="BG42" s="241">
        <f t="shared" si="48"/>
        <v>0</v>
      </c>
      <c r="BH42" s="241">
        <f t="shared" si="48"/>
        <v>0</v>
      </c>
      <c r="BI42" s="241">
        <f t="shared" si="48"/>
        <v>0</v>
      </c>
      <c r="BJ42" s="241">
        <f t="shared" si="48"/>
        <v>0.01</v>
      </c>
      <c r="BK42" s="241">
        <f t="shared" si="48"/>
        <v>0</v>
      </c>
      <c r="BL42" s="241">
        <f t="shared" si="48"/>
        <v>0</v>
      </c>
      <c r="BM42" s="241">
        <f t="shared" si="48"/>
        <v>0</v>
      </c>
      <c r="BN42" s="241">
        <f t="shared" si="48"/>
        <v>0</v>
      </c>
      <c r="BO42" s="241">
        <f t="shared" si="48"/>
        <v>0</v>
      </c>
      <c r="BP42" s="226">
        <f>SUM(BP44:BP59)</f>
        <v>0</v>
      </c>
      <c r="BQ42" s="244">
        <f t="shared" si="39"/>
        <v>3.21617</v>
      </c>
      <c r="BR42" s="307">
        <f>AK$75-$BQ42</f>
        <v>627.34310200000004</v>
      </c>
      <c r="BS42" s="245">
        <f t="shared" si="40"/>
        <v>2345.5192770000003</v>
      </c>
      <c r="BT42" s="201">
        <f>SUM(BS44:BS59)</f>
        <v>2345.5192769999994</v>
      </c>
    </row>
    <row r="43" spans="1:72" ht="23.1" customHeight="1">
      <c r="A43" s="239"/>
      <c r="B43" s="451" t="s">
        <v>66</v>
      </c>
      <c r="C43" s="376"/>
      <c r="D43" s="196">
        <v>0</v>
      </c>
      <c r="E43" s="240"/>
      <c r="F43" s="241"/>
      <c r="G43" s="241"/>
      <c r="H43" s="241"/>
      <c r="I43" s="241"/>
      <c r="J43" s="241"/>
      <c r="K43" s="369"/>
      <c r="L43" s="241"/>
      <c r="M43" s="241"/>
      <c r="N43" s="241"/>
      <c r="O43" s="241"/>
      <c r="P43" s="242"/>
      <c r="Q43" s="241"/>
      <c r="R43" s="241"/>
      <c r="S43" s="241"/>
      <c r="T43" s="242"/>
      <c r="U43" s="241"/>
      <c r="V43" s="241"/>
      <c r="W43" s="241"/>
      <c r="X43" s="241"/>
      <c r="Y43" s="241"/>
      <c r="Z43" s="242"/>
      <c r="AA43" s="225"/>
      <c r="AB43" s="242"/>
      <c r="AC43" s="241"/>
      <c r="AD43" s="241"/>
      <c r="AE43" s="241"/>
      <c r="AF43" s="241"/>
      <c r="AG43" s="242"/>
      <c r="AH43" s="242"/>
      <c r="AI43" s="241"/>
      <c r="AJ43" s="241"/>
      <c r="AK43" s="242"/>
      <c r="AL43" s="241"/>
      <c r="AM43" s="241"/>
      <c r="AN43" s="241"/>
      <c r="AO43" s="241"/>
      <c r="AP43" s="241"/>
      <c r="AQ43" s="241"/>
      <c r="AR43" s="241"/>
      <c r="AS43" s="241"/>
      <c r="AT43" s="241"/>
      <c r="AU43" s="241"/>
      <c r="AV43" s="241"/>
      <c r="AW43" s="241"/>
      <c r="AX43" s="241"/>
      <c r="AY43" s="241"/>
      <c r="AZ43" s="241"/>
      <c r="BA43" s="241"/>
      <c r="BB43" s="241"/>
      <c r="BC43" s="241"/>
      <c r="BD43" s="242"/>
      <c r="BE43" s="241"/>
      <c r="BF43" s="242"/>
      <c r="BG43" s="241"/>
      <c r="BH43" s="241"/>
      <c r="BI43" s="241"/>
      <c r="BJ43" s="241"/>
      <c r="BK43" s="241"/>
      <c r="BL43" s="241"/>
      <c r="BM43" s="241"/>
      <c r="BN43" s="241"/>
      <c r="BO43" s="241"/>
      <c r="BP43" s="226"/>
      <c r="BQ43" s="251">
        <f t="shared" si="39"/>
        <v>0</v>
      </c>
      <c r="BR43" s="307"/>
      <c r="BS43" s="245"/>
    </row>
    <row r="44" spans="1:72" ht="23.1" customHeight="1">
      <c r="A44" s="239" t="s">
        <v>96</v>
      </c>
      <c r="B44" s="451" t="s">
        <v>97</v>
      </c>
      <c r="C44" s="376" t="s">
        <v>98</v>
      </c>
      <c r="D44" s="196">
        <v>1348.9446919999998</v>
      </c>
      <c r="E44" s="240">
        <f>F44+J44+K44+L44+P44+T44+X44+Y44+Z44</f>
        <v>0</v>
      </c>
      <c r="F44" s="241">
        <f t="shared" si="14"/>
        <v>0</v>
      </c>
      <c r="G44" s="248">
        <v>0</v>
      </c>
      <c r="H44" s="248">
        <v>0</v>
      </c>
      <c r="I44" s="248">
        <v>0</v>
      </c>
      <c r="J44" s="248">
        <v>0</v>
      </c>
      <c r="K44" s="368">
        <v>0</v>
      </c>
      <c r="L44" s="241">
        <f>SUM(M44:O44)</f>
        <v>0</v>
      </c>
      <c r="M44" s="248">
        <v>0</v>
      </c>
      <c r="N44" s="248">
        <v>0</v>
      </c>
      <c r="O44" s="248">
        <v>0</v>
      </c>
      <c r="P44" s="242">
        <f>SUM(Q44:S44)</f>
        <v>0</v>
      </c>
      <c r="Q44" s="248">
        <v>0</v>
      </c>
      <c r="R44" s="248">
        <v>0</v>
      </c>
      <c r="S44" s="248">
        <v>0</v>
      </c>
      <c r="T44" s="242">
        <f>SUM(U44:W44)</f>
        <v>0</v>
      </c>
      <c r="U44" s="248">
        <v>0</v>
      </c>
      <c r="V44" s="248">
        <v>0</v>
      </c>
      <c r="W44" s="248">
        <v>0</v>
      </c>
      <c r="X44" s="248">
        <v>0</v>
      </c>
      <c r="Y44" s="248">
        <v>0</v>
      </c>
      <c r="Z44" s="250">
        <v>0</v>
      </c>
      <c r="AA44" s="225">
        <f t="shared" ref="AA44:AA59" si="49">SUM(AB44:AK44)+SUM(BB44:BO44)</f>
        <v>2.5181700000000005</v>
      </c>
      <c r="AB44" s="250">
        <v>0</v>
      </c>
      <c r="AC44" s="248">
        <v>0</v>
      </c>
      <c r="AD44" s="248">
        <v>0</v>
      </c>
      <c r="AE44" s="248">
        <v>0</v>
      </c>
      <c r="AF44" s="248">
        <v>0.23</v>
      </c>
      <c r="AG44" s="250">
        <v>0</v>
      </c>
      <c r="AH44" s="250">
        <v>8.6300000000000002E-2</v>
      </c>
      <c r="AI44" s="248">
        <v>0</v>
      </c>
      <c r="AJ44" s="248">
        <v>0</v>
      </c>
      <c r="AK44" s="242">
        <f>SUM(AM44:BA44)</f>
        <v>0.02</v>
      </c>
      <c r="AL44" s="243">
        <f>$D44-$BQ44</f>
        <v>1346.4265219999997</v>
      </c>
      <c r="AM44" s="248">
        <v>0</v>
      </c>
      <c r="AN44" s="248">
        <v>0.01</v>
      </c>
      <c r="AO44" s="248">
        <v>0</v>
      </c>
      <c r="AP44" s="248">
        <v>0.01</v>
      </c>
      <c r="AQ44" s="248">
        <v>0</v>
      </c>
      <c r="AR44" s="248">
        <v>0</v>
      </c>
      <c r="AS44" s="248">
        <v>0</v>
      </c>
      <c r="AT44" s="248">
        <v>0</v>
      </c>
      <c r="AU44" s="248">
        <v>0</v>
      </c>
      <c r="AV44" s="248">
        <v>0</v>
      </c>
      <c r="AW44" s="248">
        <v>0</v>
      </c>
      <c r="AX44" s="248">
        <v>0</v>
      </c>
      <c r="AY44" s="248">
        <v>0</v>
      </c>
      <c r="AZ44" s="248">
        <v>0</v>
      </c>
      <c r="BA44" s="248">
        <v>0</v>
      </c>
      <c r="BB44" s="248">
        <v>0</v>
      </c>
      <c r="BC44" s="248">
        <v>0</v>
      </c>
      <c r="BD44" s="250">
        <v>0</v>
      </c>
      <c r="BE44" s="248">
        <v>0.2</v>
      </c>
      <c r="BF44" s="250">
        <v>1.9818700000000002</v>
      </c>
      <c r="BG44" s="248">
        <v>0</v>
      </c>
      <c r="BH44" s="248">
        <v>0</v>
      </c>
      <c r="BI44" s="248">
        <v>0</v>
      </c>
      <c r="BJ44" s="248">
        <v>0</v>
      </c>
      <c r="BK44" s="248">
        <v>0</v>
      </c>
      <c r="BL44" s="248">
        <v>0</v>
      </c>
      <c r="BM44" s="248">
        <v>0</v>
      </c>
      <c r="BN44" s="248">
        <v>0</v>
      </c>
      <c r="BO44" s="248">
        <v>0</v>
      </c>
      <c r="BP44" s="232">
        <v>0</v>
      </c>
      <c r="BQ44" s="244">
        <f t="shared" si="39"/>
        <v>2.5181700000000005</v>
      </c>
      <c r="BR44" s="307">
        <f>AL$75-$BQ44</f>
        <v>386.58404000000007</v>
      </c>
      <c r="BS44" s="245">
        <f t="shared" ref="BS44:BS74" si="50">D44+BR44</f>
        <v>1735.5287319999998</v>
      </c>
    </row>
    <row r="45" spans="1:72" ht="23.1" customHeight="1">
      <c r="A45" s="239" t="s">
        <v>96</v>
      </c>
      <c r="B45" s="451" t="s">
        <v>99</v>
      </c>
      <c r="C45" s="376" t="s">
        <v>100</v>
      </c>
      <c r="D45" s="196">
        <v>79.030449999999988</v>
      </c>
      <c r="E45" s="240">
        <f t="shared" si="41"/>
        <v>0</v>
      </c>
      <c r="F45" s="241">
        <f>G45+H45+I45</f>
        <v>0</v>
      </c>
      <c r="G45" s="248">
        <v>0</v>
      </c>
      <c r="H45" s="248">
        <v>0</v>
      </c>
      <c r="I45" s="248">
        <v>0</v>
      </c>
      <c r="J45" s="248">
        <v>0</v>
      </c>
      <c r="K45" s="368">
        <v>0</v>
      </c>
      <c r="L45" s="241">
        <f t="shared" ref="L45:L73" si="51">SUM(M45:O45)</f>
        <v>0</v>
      </c>
      <c r="M45" s="248">
        <v>0</v>
      </c>
      <c r="N45" s="248">
        <v>0</v>
      </c>
      <c r="O45" s="248">
        <v>0</v>
      </c>
      <c r="P45" s="242">
        <f t="shared" ref="P45:P73" si="52">SUM(Q45:S45)</f>
        <v>0</v>
      </c>
      <c r="Q45" s="248">
        <v>0</v>
      </c>
      <c r="R45" s="248">
        <v>0</v>
      </c>
      <c r="S45" s="248">
        <v>0</v>
      </c>
      <c r="T45" s="242">
        <f t="shared" ref="T45:T74" si="53">SUM(U45:W45)</f>
        <v>0</v>
      </c>
      <c r="U45" s="248">
        <v>0</v>
      </c>
      <c r="V45" s="248">
        <v>0</v>
      </c>
      <c r="W45" s="248">
        <v>0</v>
      </c>
      <c r="X45" s="248">
        <v>0</v>
      </c>
      <c r="Y45" s="248">
        <v>0</v>
      </c>
      <c r="Z45" s="250">
        <v>0</v>
      </c>
      <c r="AA45" s="225">
        <f t="shared" si="49"/>
        <v>0.49</v>
      </c>
      <c r="AB45" s="250">
        <v>0</v>
      </c>
      <c r="AC45" s="248">
        <v>0</v>
      </c>
      <c r="AD45" s="248">
        <v>0</v>
      </c>
      <c r="AE45" s="248">
        <v>0</v>
      </c>
      <c r="AF45" s="248">
        <v>0.49</v>
      </c>
      <c r="AG45" s="250">
        <v>0</v>
      </c>
      <c r="AH45" s="250">
        <v>0</v>
      </c>
      <c r="AI45" s="248">
        <v>0</v>
      </c>
      <c r="AJ45" s="248">
        <v>0</v>
      </c>
      <c r="AK45" s="242">
        <f>AL45+SUM(AN45:BA45)</f>
        <v>0</v>
      </c>
      <c r="AL45" s="248">
        <v>0</v>
      </c>
      <c r="AM45" s="243">
        <f>$D45-$BQ45</f>
        <v>78.540449999999993</v>
      </c>
      <c r="AN45" s="248">
        <v>0</v>
      </c>
      <c r="AO45" s="248">
        <v>0</v>
      </c>
      <c r="AP45" s="248">
        <v>0</v>
      </c>
      <c r="AQ45" s="248">
        <v>0</v>
      </c>
      <c r="AR45" s="248">
        <v>0</v>
      </c>
      <c r="AS45" s="248">
        <v>0</v>
      </c>
      <c r="AT45" s="248">
        <v>0</v>
      </c>
      <c r="AU45" s="248">
        <v>0</v>
      </c>
      <c r="AV45" s="248">
        <v>0</v>
      </c>
      <c r="AW45" s="248">
        <v>0</v>
      </c>
      <c r="AX45" s="248">
        <v>0</v>
      </c>
      <c r="AY45" s="248">
        <v>0</v>
      </c>
      <c r="AZ45" s="248">
        <v>0</v>
      </c>
      <c r="BA45" s="248">
        <v>0</v>
      </c>
      <c r="BB45" s="248">
        <v>0</v>
      </c>
      <c r="BC45" s="248">
        <v>0</v>
      </c>
      <c r="BD45" s="250">
        <v>0</v>
      </c>
      <c r="BE45" s="248">
        <v>0</v>
      </c>
      <c r="BF45" s="250">
        <v>0</v>
      </c>
      <c r="BG45" s="248">
        <v>0</v>
      </c>
      <c r="BH45" s="248">
        <v>0</v>
      </c>
      <c r="BI45" s="248">
        <v>0</v>
      </c>
      <c r="BJ45" s="248">
        <v>0</v>
      </c>
      <c r="BK45" s="248">
        <v>0</v>
      </c>
      <c r="BL45" s="248">
        <v>0</v>
      </c>
      <c r="BM45" s="248">
        <v>0</v>
      </c>
      <c r="BN45" s="248">
        <v>0</v>
      </c>
      <c r="BO45" s="248">
        <v>0</v>
      </c>
      <c r="BP45" s="232">
        <v>0</v>
      </c>
      <c r="BQ45" s="244">
        <f t="shared" si="39"/>
        <v>0.49</v>
      </c>
      <c r="BR45" s="307">
        <f>AM$75-$BQ45</f>
        <v>8.1094719999999985</v>
      </c>
      <c r="BS45" s="245">
        <f t="shared" si="50"/>
        <v>87.139921999999984</v>
      </c>
    </row>
    <row r="46" spans="1:72" ht="23.1" customHeight="1">
      <c r="A46" s="239" t="s">
        <v>96</v>
      </c>
      <c r="B46" s="451" t="s">
        <v>101</v>
      </c>
      <c r="C46" s="376" t="s">
        <v>102</v>
      </c>
      <c r="D46" s="196">
        <v>1.033836</v>
      </c>
      <c r="E46" s="240">
        <f t="shared" si="41"/>
        <v>0</v>
      </c>
      <c r="F46" s="241">
        <f t="shared" si="14"/>
        <v>0</v>
      </c>
      <c r="G46" s="248">
        <v>0</v>
      </c>
      <c r="H46" s="248">
        <v>0</v>
      </c>
      <c r="I46" s="248">
        <v>0</v>
      </c>
      <c r="J46" s="248">
        <v>0</v>
      </c>
      <c r="K46" s="368">
        <v>0</v>
      </c>
      <c r="L46" s="241">
        <f t="shared" si="51"/>
        <v>0</v>
      </c>
      <c r="M46" s="248">
        <v>0</v>
      </c>
      <c r="N46" s="248">
        <v>0</v>
      </c>
      <c r="O46" s="248">
        <v>0</v>
      </c>
      <c r="P46" s="242">
        <f t="shared" si="52"/>
        <v>0</v>
      </c>
      <c r="Q46" s="248">
        <v>0</v>
      </c>
      <c r="R46" s="248">
        <v>0</v>
      </c>
      <c r="S46" s="248">
        <v>0</v>
      </c>
      <c r="T46" s="242">
        <f t="shared" si="53"/>
        <v>0</v>
      </c>
      <c r="U46" s="248">
        <v>0</v>
      </c>
      <c r="V46" s="248">
        <v>0</v>
      </c>
      <c r="W46" s="248">
        <v>0</v>
      </c>
      <c r="X46" s="248">
        <v>0</v>
      </c>
      <c r="Y46" s="248">
        <v>0</v>
      </c>
      <c r="Z46" s="250">
        <v>0</v>
      </c>
      <c r="AA46" s="225">
        <f t="shared" si="49"/>
        <v>5.7800000000000004E-2</v>
      </c>
      <c r="AB46" s="250">
        <v>0</v>
      </c>
      <c r="AC46" s="248">
        <v>0</v>
      </c>
      <c r="AD46" s="248">
        <v>0</v>
      </c>
      <c r="AE46" s="248">
        <v>0</v>
      </c>
      <c r="AF46" s="248">
        <v>0</v>
      </c>
      <c r="AG46" s="250">
        <v>4.7800000000000002E-2</v>
      </c>
      <c r="AH46" s="250">
        <v>0</v>
      </c>
      <c r="AI46" s="248">
        <v>0</v>
      </c>
      <c r="AJ46" s="248">
        <v>0</v>
      </c>
      <c r="AK46" s="242">
        <f>AL46+AM46+SUM(AO46:BA46)</f>
        <v>0</v>
      </c>
      <c r="AL46" s="248">
        <v>0</v>
      </c>
      <c r="AM46" s="248">
        <v>0</v>
      </c>
      <c r="AN46" s="243">
        <f>$D46-$BQ46</f>
        <v>0.97603600000000001</v>
      </c>
      <c r="AO46" s="248">
        <v>0</v>
      </c>
      <c r="AP46" s="248">
        <v>0</v>
      </c>
      <c r="AQ46" s="248">
        <v>0</v>
      </c>
      <c r="AR46" s="248">
        <v>0</v>
      </c>
      <c r="AS46" s="248">
        <v>0</v>
      </c>
      <c r="AT46" s="248">
        <v>0</v>
      </c>
      <c r="AU46" s="248">
        <v>0</v>
      </c>
      <c r="AV46" s="248">
        <v>0</v>
      </c>
      <c r="AW46" s="248">
        <v>0</v>
      </c>
      <c r="AX46" s="248">
        <v>0</v>
      </c>
      <c r="AY46" s="248">
        <v>0</v>
      </c>
      <c r="AZ46" s="248">
        <v>0</v>
      </c>
      <c r="BA46" s="248">
        <v>0</v>
      </c>
      <c r="BB46" s="248">
        <v>0</v>
      </c>
      <c r="BC46" s="248">
        <v>0</v>
      </c>
      <c r="BD46" s="250">
        <v>0</v>
      </c>
      <c r="BE46" s="248">
        <v>0</v>
      </c>
      <c r="BF46" s="250">
        <v>0</v>
      </c>
      <c r="BG46" s="248">
        <v>0</v>
      </c>
      <c r="BH46" s="248">
        <v>0</v>
      </c>
      <c r="BI46" s="248">
        <v>0</v>
      </c>
      <c r="BJ46" s="248">
        <v>0.01</v>
      </c>
      <c r="BK46" s="248">
        <v>0</v>
      </c>
      <c r="BL46" s="248">
        <v>0</v>
      </c>
      <c r="BM46" s="248">
        <v>0</v>
      </c>
      <c r="BN46" s="248">
        <v>0</v>
      </c>
      <c r="BO46" s="248">
        <v>0</v>
      </c>
      <c r="BP46" s="232">
        <v>0</v>
      </c>
      <c r="BQ46" s="244">
        <f t="shared" si="39"/>
        <v>5.7800000000000004E-2</v>
      </c>
      <c r="BR46" s="307">
        <f>AN$75-$BQ46</f>
        <v>1.7722</v>
      </c>
      <c r="BS46" s="245">
        <f t="shared" si="50"/>
        <v>2.8060359999999998</v>
      </c>
    </row>
    <row r="47" spans="1:72" ht="23.1" customHeight="1">
      <c r="A47" s="239" t="s">
        <v>96</v>
      </c>
      <c r="B47" s="451" t="s">
        <v>103</v>
      </c>
      <c r="C47" s="376" t="s">
        <v>104</v>
      </c>
      <c r="D47" s="196">
        <v>3.481182</v>
      </c>
      <c r="E47" s="240">
        <f t="shared" si="41"/>
        <v>0</v>
      </c>
      <c r="F47" s="241">
        <f t="shared" si="14"/>
        <v>0</v>
      </c>
      <c r="G47" s="248">
        <v>0</v>
      </c>
      <c r="H47" s="248">
        <v>0</v>
      </c>
      <c r="I47" s="248">
        <v>0</v>
      </c>
      <c r="J47" s="248">
        <v>0</v>
      </c>
      <c r="K47" s="368">
        <v>0</v>
      </c>
      <c r="L47" s="241">
        <f t="shared" si="51"/>
        <v>0</v>
      </c>
      <c r="M47" s="248">
        <v>0</v>
      </c>
      <c r="N47" s="248">
        <v>0</v>
      </c>
      <c r="O47" s="248">
        <v>0</v>
      </c>
      <c r="P47" s="242">
        <f t="shared" si="52"/>
        <v>0</v>
      </c>
      <c r="Q47" s="248">
        <v>0</v>
      </c>
      <c r="R47" s="248">
        <v>0</v>
      </c>
      <c r="S47" s="248">
        <v>0</v>
      </c>
      <c r="T47" s="242">
        <f t="shared" si="53"/>
        <v>0</v>
      </c>
      <c r="U47" s="248">
        <v>0</v>
      </c>
      <c r="V47" s="248">
        <v>0</v>
      </c>
      <c r="W47" s="248">
        <v>0</v>
      </c>
      <c r="X47" s="248">
        <v>0</v>
      </c>
      <c r="Y47" s="248">
        <v>0</v>
      </c>
      <c r="Z47" s="250">
        <v>0</v>
      </c>
      <c r="AA47" s="225">
        <f t="shared" si="49"/>
        <v>0</v>
      </c>
      <c r="AB47" s="250">
        <v>0</v>
      </c>
      <c r="AC47" s="248">
        <v>0</v>
      </c>
      <c r="AD47" s="248">
        <v>0</v>
      </c>
      <c r="AE47" s="248">
        <v>0</v>
      </c>
      <c r="AF47" s="248">
        <v>0</v>
      </c>
      <c r="AG47" s="250">
        <v>0</v>
      </c>
      <c r="AH47" s="250">
        <v>0</v>
      </c>
      <c r="AI47" s="248">
        <v>0</v>
      </c>
      <c r="AJ47" s="248">
        <v>0</v>
      </c>
      <c r="AK47" s="242">
        <f>SUM(AL47:AN47)+SUM(AP47:BA47)</f>
        <v>0</v>
      </c>
      <c r="AL47" s="248">
        <v>0</v>
      </c>
      <c r="AM47" s="248">
        <v>0</v>
      </c>
      <c r="AN47" s="248">
        <v>0</v>
      </c>
      <c r="AO47" s="243">
        <f>$D47-$BQ47</f>
        <v>3.481182</v>
      </c>
      <c r="AP47" s="248">
        <v>0</v>
      </c>
      <c r="AQ47" s="248">
        <v>0</v>
      </c>
      <c r="AR47" s="248">
        <v>0</v>
      </c>
      <c r="AS47" s="248">
        <v>0</v>
      </c>
      <c r="AT47" s="248">
        <v>0</v>
      </c>
      <c r="AU47" s="248">
        <v>0</v>
      </c>
      <c r="AV47" s="248">
        <v>0</v>
      </c>
      <c r="AW47" s="248">
        <v>0</v>
      </c>
      <c r="AX47" s="248">
        <v>0</v>
      </c>
      <c r="AY47" s="248">
        <v>0</v>
      </c>
      <c r="AZ47" s="248">
        <v>0</v>
      </c>
      <c r="BA47" s="248">
        <v>0</v>
      </c>
      <c r="BB47" s="248">
        <v>0</v>
      </c>
      <c r="BC47" s="248">
        <v>0</v>
      </c>
      <c r="BD47" s="250">
        <v>0</v>
      </c>
      <c r="BE47" s="248">
        <v>0</v>
      </c>
      <c r="BF47" s="250">
        <v>0</v>
      </c>
      <c r="BG47" s="248">
        <v>0</v>
      </c>
      <c r="BH47" s="248">
        <v>0</v>
      </c>
      <c r="BI47" s="248">
        <v>0</v>
      </c>
      <c r="BJ47" s="248">
        <v>0</v>
      </c>
      <c r="BK47" s="248">
        <v>0</v>
      </c>
      <c r="BL47" s="248">
        <v>0</v>
      </c>
      <c r="BM47" s="248">
        <v>0</v>
      </c>
      <c r="BN47" s="248">
        <v>0</v>
      </c>
      <c r="BO47" s="248">
        <v>0</v>
      </c>
      <c r="BP47" s="232">
        <v>0</v>
      </c>
      <c r="BQ47" s="244">
        <f t="shared" si="39"/>
        <v>0</v>
      </c>
      <c r="BR47" s="307">
        <f>AO$75-$BQ47</f>
        <v>9.0000000000000011E-2</v>
      </c>
      <c r="BS47" s="245">
        <f t="shared" si="50"/>
        <v>3.5711819999999999</v>
      </c>
    </row>
    <row r="48" spans="1:72" ht="23.1" customHeight="1">
      <c r="A48" s="239" t="s">
        <v>96</v>
      </c>
      <c r="B48" s="451" t="s">
        <v>105</v>
      </c>
      <c r="C48" s="376" t="s">
        <v>106</v>
      </c>
      <c r="D48" s="196">
        <v>34.908344</v>
      </c>
      <c r="E48" s="240">
        <f t="shared" si="41"/>
        <v>0</v>
      </c>
      <c r="F48" s="241">
        <f t="shared" si="14"/>
        <v>0</v>
      </c>
      <c r="G48" s="248">
        <v>0</v>
      </c>
      <c r="H48" s="248">
        <v>0</v>
      </c>
      <c r="I48" s="248">
        <v>0</v>
      </c>
      <c r="J48" s="248">
        <v>0</v>
      </c>
      <c r="K48" s="368">
        <v>0</v>
      </c>
      <c r="L48" s="241">
        <f t="shared" si="51"/>
        <v>0</v>
      </c>
      <c r="M48" s="248">
        <v>0</v>
      </c>
      <c r="N48" s="248">
        <v>0</v>
      </c>
      <c r="O48" s="248">
        <v>0</v>
      </c>
      <c r="P48" s="242">
        <f t="shared" si="52"/>
        <v>0</v>
      </c>
      <c r="Q48" s="248">
        <v>0</v>
      </c>
      <c r="R48" s="248">
        <v>0</v>
      </c>
      <c r="S48" s="248">
        <v>0</v>
      </c>
      <c r="T48" s="242">
        <f t="shared" si="53"/>
        <v>0</v>
      </c>
      <c r="U48" s="248">
        <v>0</v>
      </c>
      <c r="V48" s="248">
        <v>0</v>
      </c>
      <c r="W48" s="248">
        <v>0</v>
      </c>
      <c r="X48" s="248">
        <v>0</v>
      </c>
      <c r="Y48" s="248">
        <v>0</v>
      </c>
      <c r="Z48" s="250">
        <v>0</v>
      </c>
      <c r="AA48" s="225">
        <f t="shared" si="49"/>
        <v>0.15</v>
      </c>
      <c r="AB48" s="250">
        <v>0</v>
      </c>
      <c r="AC48" s="248">
        <v>0.15</v>
      </c>
      <c r="AD48" s="248">
        <v>0</v>
      </c>
      <c r="AE48" s="248">
        <v>0</v>
      </c>
      <c r="AF48" s="248">
        <v>0</v>
      </c>
      <c r="AG48" s="250">
        <v>0</v>
      </c>
      <c r="AH48" s="250">
        <v>0</v>
      </c>
      <c r="AI48" s="248">
        <v>0</v>
      </c>
      <c r="AJ48" s="248">
        <v>0</v>
      </c>
      <c r="AK48" s="242">
        <f>SUM(AL48:AO48)+SUM(AQ48:BA48)</f>
        <v>0</v>
      </c>
      <c r="AL48" s="248">
        <v>0</v>
      </c>
      <c r="AM48" s="248">
        <v>0</v>
      </c>
      <c r="AN48" s="248">
        <v>0</v>
      </c>
      <c r="AO48" s="248">
        <v>0</v>
      </c>
      <c r="AP48" s="243">
        <f>$D48-$BQ48</f>
        <v>34.758344000000001</v>
      </c>
      <c r="AQ48" s="248">
        <v>0</v>
      </c>
      <c r="AR48" s="248">
        <v>0</v>
      </c>
      <c r="AS48" s="248">
        <v>0</v>
      </c>
      <c r="AT48" s="248">
        <v>0</v>
      </c>
      <c r="AU48" s="248">
        <v>0</v>
      </c>
      <c r="AV48" s="248">
        <v>0</v>
      </c>
      <c r="AW48" s="248">
        <v>0</v>
      </c>
      <c r="AX48" s="248">
        <v>0</v>
      </c>
      <c r="AY48" s="248">
        <v>0</v>
      </c>
      <c r="AZ48" s="248">
        <v>0</v>
      </c>
      <c r="BA48" s="248">
        <v>0</v>
      </c>
      <c r="BB48" s="248">
        <v>0</v>
      </c>
      <c r="BC48" s="248">
        <v>0</v>
      </c>
      <c r="BD48" s="250">
        <v>0</v>
      </c>
      <c r="BE48" s="248">
        <v>0</v>
      </c>
      <c r="BF48" s="250">
        <v>0</v>
      </c>
      <c r="BG48" s="248">
        <v>0</v>
      </c>
      <c r="BH48" s="248">
        <v>0</v>
      </c>
      <c r="BI48" s="248">
        <v>0</v>
      </c>
      <c r="BJ48" s="248">
        <v>0</v>
      </c>
      <c r="BK48" s="248">
        <v>0</v>
      </c>
      <c r="BL48" s="248">
        <v>0</v>
      </c>
      <c r="BM48" s="248">
        <v>0</v>
      </c>
      <c r="BN48" s="248">
        <v>0</v>
      </c>
      <c r="BO48" s="248">
        <v>0</v>
      </c>
      <c r="BP48" s="232">
        <v>0</v>
      </c>
      <c r="BQ48" s="244">
        <f t="shared" si="39"/>
        <v>0.15</v>
      </c>
      <c r="BR48" s="307">
        <f>AP$75-$BQ48</f>
        <v>7.6282000000000005</v>
      </c>
      <c r="BS48" s="245">
        <f t="shared" si="50"/>
        <v>42.536543999999999</v>
      </c>
    </row>
    <row r="49" spans="1:71" ht="23.1" customHeight="1">
      <c r="A49" s="239" t="s">
        <v>96</v>
      </c>
      <c r="B49" s="451" t="s">
        <v>107</v>
      </c>
      <c r="C49" s="376" t="s">
        <v>108</v>
      </c>
      <c r="D49" s="196">
        <v>7.1888570000000005</v>
      </c>
      <c r="E49" s="240">
        <f t="shared" si="41"/>
        <v>0</v>
      </c>
      <c r="F49" s="241">
        <f t="shared" si="14"/>
        <v>0</v>
      </c>
      <c r="G49" s="248">
        <v>0</v>
      </c>
      <c r="H49" s="248">
        <v>0</v>
      </c>
      <c r="I49" s="248">
        <v>0</v>
      </c>
      <c r="J49" s="248">
        <v>0</v>
      </c>
      <c r="K49" s="368">
        <v>0</v>
      </c>
      <c r="L49" s="241">
        <f t="shared" si="51"/>
        <v>0</v>
      </c>
      <c r="M49" s="248">
        <v>0</v>
      </c>
      <c r="N49" s="248">
        <v>0</v>
      </c>
      <c r="O49" s="248">
        <v>0</v>
      </c>
      <c r="P49" s="242">
        <f t="shared" si="52"/>
        <v>0</v>
      </c>
      <c r="Q49" s="248">
        <v>0</v>
      </c>
      <c r="R49" s="248">
        <v>0</v>
      </c>
      <c r="S49" s="248">
        <v>0</v>
      </c>
      <c r="T49" s="242">
        <f t="shared" si="53"/>
        <v>0</v>
      </c>
      <c r="U49" s="248">
        <v>0</v>
      </c>
      <c r="V49" s="248">
        <v>0</v>
      </c>
      <c r="W49" s="248">
        <v>0</v>
      </c>
      <c r="X49" s="248">
        <v>0</v>
      </c>
      <c r="Y49" s="248">
        <v>0</v>
      </c>
      <c r="Z49" s="250">
        <v>0</v>
      </c>
      <c r="AA49" s="225">
        <f t="shared" si="49"/>
        <v>0</v>
      </c>
      <c r="AB49" s="250">
        <v>0</v>
      </c>
      <c r="AC49" s="248">
        <v>0</v>
      </c>
      <c r="AD49" s="248">
        <v>0</v>
      </c>
      <c r="AE49" s="248">
        <v>0</v>
      </c>
      <c r="AF49" s="248">
        <v>0</v>
      </c>
      <c r="AG49" s="250">
        <v>0</v>
      </c>
      <c r="AH49" s="250">
        <v>0</v>
      </c>
      <c r="AI49" s="248">
        <v>0</v>
      </c>
      <c r="AJ49" s="248">
        <v>0</v>
      </c>
      <c r="AK49" s="242">
        <f>SUM(AL49:AP49)+SUM(AR49:BA49)</f>
        <v>0</v>
      </c>
      <c r="AL49" s="248">
        <v>0</v>
      </c>
      <c r="AM49" s="248">
        <v>0</v>
      </c>
      <c r="AN49" s="248">
        <v>0</v>
      </c>
      <c r="AO49" s="248">
        <v>0</v>
      </c>
      <c r="AP49" s="248">
        <v>0</v>
      </c>
      <c r="AQ49" s="243">
        <f>$D49-$BQ49</f>
        <v>7.1888570000000005</v>
      </c>
      <c r="AR49" s="248">
        <v>0</v>
      </c>
      <c r="AS49" s="248">
        <v>0</v>
      </c>
      <c r="AT49" s="248">
        <v>0</v>
      </c>
      <c r="AU49" s="248">
        <v>0</v>
      </c>
      <c r="AV49" s="248">
        <v>0</v>
      </c>
      <c r="AW49" s="248">
        <v>0</v>
      </c>
      <c r="AX49" s="248">
        <v>0</v>
      </c>
      <c r="AY49" s="248">
        <v>0</v>
      </c>
      <c r="AZ49" s="248">
        <v>0</v>
      </c>
      <c r="BA49" s="248">
        <v>0</v>
      </c>
      <c r="BB49" s="248">
        <v>0</v>
      </c>
      <c r="BC49" s="248">
        <v>0</v>
      </c>
      <c r="BD49" s="250">
        <v>0</v>
      </c>
      <c r="BE49" s="248">
        <v>0</v>
      </c>
      <c r="BF49" s="250">
        <v>0</v>
      </c>
      <c r="BG49" s="248">
        <v>0</v>
      </c>
      <c r="BH49" s="248">
        <v>0</v>
      </c>
      <c r="BI49" s="248">
        <v>0</v>
      </c>
      <c r="BJ49" s="248">
        <v>0</v>
      </c>
      <c r="BK49" s="248">
        <v>0</v>
      </c>
      <c r="BL49" s="248">
        <v>0</v>
      </c>
      <c r="BM49" s="248">
        <v>0</v>
      </c>
      <c r="BN49" s="248">
        <v>0</v>
      </c>
      <c r="BO49" s="248">
        <v>0</v>
      </c>
      <c r="BP49" s="232">
        <v>0</v>
      </c>
      <c r="BQ49" s="244">
        <f t="shared" si="39"/>
        <v>0</v>
      </c>
      <c r="BR49" s="307">
        <f>AQ$75-$BQ49</f>
        <v>0.75</v>
      </c>
      <c r="BS49" s="245">
        <f t="shared" si="50"/>
        <v>7.9388570000000005</v>
      </c>
    </row>
    <row r="50" spans="1:71" ht="23.1" customHeight="1">
      <c r="A50" s="239" t="s">
        <v>96</v>
      </c>
      <c r="B50" s="451" t="s">
        <v>109</v>
      </c>
      <c r="C50" s="376" t="s">
        <v>110</v>
      </c>
      <c r="D50" s="196">
        <v>113.442458</v>
      </c>
      <c r="E50" s="240">
        <f t="shared" si="41"/>
        <v>0</v>
      </c>
      <c r="F50" s="241">
        <f t="shared" si="14"/>
        <v>0</v>
      </c>
      <c r="G50" s="248">
        <v>0</v>
      </c>
      <c r="H50" s="248">
        <v>0</v>
      </c>
      <c r="I50" s="248">
        <v>0</v>
      </c>
      <c r="J50" s="248">
        <v>0</v>
      </c>
      <c r="K50" s="368">
        <v>0</v>
      </c>
      <c r="L50" s="241">
        <f t="shared" si="51"/>
        <v>0</v>
      </c>
      <c r="M50" s="248">
        <v>0</v>
      </c>
      <c r="N50" s="248">
        <v>0</v>
      </c>
      <c r="O50" s="248">
        <v>0</v>
      </c>
      <c r="P50" s="242">
        <f t="shared" si="52"/>
        <v>0</v>
      </c>
      <c r="Q50" s="248">
        <v>0</v>
      </c>
      <c r="R50" s="248">
        <v>0</v>
      </c>
      <c r="S50" s="248">
        <v>0</v>
      </c>
      <c r="T50" s="242">
        <f t="shared" si="53"/>
        <v>0</v>
      </c>
      <c r="U50" s="248">
        <v>0</v>
      </c>
      <c r="V50" s="248">
        <v>0</v>
      </c>
      <c r="W50" s="248">
        <v>0</v>
      </c>
      <c r="X50" s="248">
        <v>0</v>
      </c>
      <c r="Y50" s="248">
        <v>0</v>
      </c>
      <c r="Z50" s="250">
        <v>0</v>
      </c>
      <c r="AA50" s="225">
        <f t="shared" si="49"/>
        <v>0</v>
      </c>
      <c r="AB50" s="250">
        <v>0</v>
      </c>
      <c r="AC50" s="248">
        <v>0</v>
      </c>
      <c r="AD50" s="248">
        <v>0</v>
      </c>
      <c r="AE50" s="248">
        <v>0</v>
      </c>
      <c r="AF50" s="248">
        <v>0</v>
      </c>
      <c r="AG50" s="250">
        <v>0</v>
      </c>
      <c r="AH50" s="250">
        <v>0</v>
      </c>
      <c r="AI50" s="248">
        <v>0</v>
      </c>
      <c r="AJ50" s="248">
        <v>0</v>
      </c>
      <c r="AK50" s="242">
        <f>SUM(AL50:AQ50)+SUM(AS50:BA50)</f>
        <v>0</v>
      </c>
      <c r="AL50" s="248">
        <v>0</v>
      </c>
      <c r="AM50" s="248">
        <v>0</v>
      </c>
      <c r="AN50" s="248">
        <v>0</v>
      </c>
      <c r="AO50" s="248">
        <v>0</v>
      </c>
      <c r="AP50" s="248">
        <v>0</v>
      </c>
      <c r="AQ50" s="248">
        <v>0</v>
      </c>
      <c r="AR50" s="243">
        <f>$D50-$BQ50</f>
        <v>113.442458</v>
      </c>
      <c r="AS50" s="248">
        <v>0</v>
      </c>
      <c r="AT50" s="248">
        <v>0</v>
      </c>
      <c r="AU50" s="248">
        <v>0</v>
      </c>
      <c r="AV50" s="248">
        <v>0</v>
      </c>
      <c r="AW50" s="248">
        <v>0</v>
      </c>
      <c r="AX50" s="248">
        <v>0</v>
      </c>
      <c r="AY50" s="248">
        <v>0</v>
      </c>
      <c r="AZ50" s="248">
        <v>0</v>
      </c>
      <c r="BA50" s="248">
        <v>0</v>
      </c>
      <c r="BB50" s="248">
        <v>0</v>
      </c>
      <c r="BC50" s="248">
        <v>0</v>
      </c>
      <c r="BD50" s="250">
        <v>0</v>
      </c>
      <c r="BE50" s="248">
        <v>0</v>
      </c>
      <c r="BF50" s="250">
        <v>0</v>
      </c>
      <c r="BG50" s="248">
        <v>0</v>
      </c>
      <c r="BH50" s="248">
        <v>0</v>
      </c>
      <c r="BI50" s="248">
        <v>0</v>
      </c>
      <c r="BJ50" s="248">
        <v>0</v>
      </c>
      <c r="BK50" s="248">
        <v>0</v>
      </c>
      <c r="BL50" s="248">
        <v>0</v>
      </c>
      <c r="BM50" s="248">
        <v>0</v>
      </c>
      <c r="BN50" s="248">
        <v>0</v>
      </c>
      <c r="BO50" s="248">
        <v>0</v>
      </c>
      <c r="BP50" s="232">
        <v>0</v>
      </c>
      <c r="BQ50" s="244">
        <f t="shared" si="39"/>
        <v>0</v>
      </c>
      <c r="BR50" s="307">
        <f>AR$75-$BQ50</f>
        <v>217.94040000000001</v>
      </c>
      <c r="BS50" s="245">
        <f t="shared" si="50"/>
        <v>331.382858</v>
      </c>
    </row>
    <row r="51" spans="1:71" ht="23.1" customHeight="1">
      <c r="A51" s="239" t="s">
        <v>96</v>
      </c>
      <c r="B51" s="451" t="s">
        <v>111</v>
      </c>
      <c r="C51" s="376" t="s">
        <v>112</v>
      </c>
      <c r="D51" s="196">
        <v>0.36142200000000002</v>
      </c>
      <c r="E51" s="240">
        <f t="shared" si="41"/>
        <v>0</v>
      </c>
      <c r="F51" s="241">
        <f t="shared" si="14"/>
        <v>0</v>
      </c>
      <c r="G51" s="248">
        <v>0</v>
      </c>
      <c r="H51" s="248">
        <v>0</v>
      </c>
      <c r="I51" s="248">
        <v>0</v>
      </c>
      <c r="J51" s="248">
        <v>0</v>
      </c>
      <c r="K51" s="368">
        <v>0</v>
      </c>
      <c r="L51" s="241">
        <f t="shared" si="51"/>
        <v>0</v>
      </c>
      <c r="M51" s="248">
        <v>0</v>
      </c>
      <c r="N51" s="248">
        <v>0</v>
      </c>
      <c r="O51" s="248">
        <v>0</v>
      </c>
      <c r="P51" s="242">
        <f t="shared" si="52"/>
        <v>0</v>
      </c>
      <c r="Q51" s="248">
        <v>0</v>
      </c>
      <c r="R51" s="248">
        <v>0</v>
      </c>
      <c r="S51" s="248">
        <v>0</v>
      </c>
      <c r="T51" s="242">
        <f t="shared" si="53"/>
        <v>0</v>
      </c>
      <c r="U51" s="248">
        <v>0</v>
      </c>
      <c r="V51" s="248">
        <v>0</v>
      </c>
      <c r="W51" s="248">
        <v>0</v>
      </c>
      <c r="X51" s="248">
        <v>0</v>
      </c>
      <c r="Y51" s="248">
        <v>0</v>
      </c>
      <c r="Z51" s="250">
        <v>0</v>
      </c>
      <c r="AA51" s="225">
        <f t="shared" si="49"/>
        <v>0</v>
      </c>
      <c r="AB51" s="250">
        <v>0</v>
      </c>
      <c r="AC51" s="248">
        <v>0</v>
      </c>
      <c r="AD51" s="248">
        <v>0</v>
      </c>
      <c r="AE51" s="248">
        <v>0</v>
      </c>
      <c r="AF51" s="248">
        <v>0</v>
      </c>
      <c r="AG51" s="250">
        <v>0</v>
      </c>
      <c r="AH51" s="250">
        <v>0</v>
      </c>
      <c r="AI51" s="248">
        <v>0</v>
      </c>
      <c r="AJ51" s="248">
        <v>0</v>
      </c>
      <c r="AK51" s="242">
        <f>SUM(AL51:AR51)+SUM(AT51:BA51)</f>
        <v>0</v>
      </c>
      <c r="AL51" s="248">
        <v>0</v>
      </c>
      <c r="AM51" s="248">
        <v>0</v>
      </c>
      <c r="AN51" s="248">
        <v>0</v>
      </c>
      <c r="AO51" s="248">
        <v>0</v>
      </c>
      <c r="AP51" s="248">
        <v>0</v>
      </c>
      <c r="AQ51" s="248">
        <v>0</v>
      </c>
      <c r="AR51" s="248">
        <v>0</v>
      </c>
      <c r="AS51" s="243">
        <f>$D51-$BQ51</f>
        <v>0.36142200000000002</v>
      </c>
      <c r="AT51" s="248">
        <v>0</v>
      </c>
      <c r="AU51" s="248">
        <v>0</v>
      </c>
      <c r="AV51" s="248">
        <v>0</v>
      </c>
      <c r="AW51" s="248">
        <v>0</v>
      </c>
      <c r="AX51" s="248">
        <v>0</v>
      </c>
      <c r="AY51" s="248">
        <v>0</v>
      </c>
      <c r="AZ51" s="248">
        <v>0</v>
      </c>
      <c r="BA51" s="248">
        <v>0</v>
      </c>
      <c r="BB51" s="248">
        <v>0</v>
      </c>
      <c r="BC51" s="248">
        <v>0</v>
      </c>
      <c r="BD51" s="250">
        <v>0</v>
      </c>
      <c r="BE51" s="248">
        <v>0</v>
      </c>
      <c r="BF51" s="250">
        <v>0</v>
      </c>
      <c r="BG51" s="248">
        <v>0</v>
      </c>
      <c r="BH51" s="248">
        <v>0</v>
      </c>
      <c r="BI51" s="248">
        <v>0</v>
      </c>
      <c r="BJ51" s="248">
        <v>0</v>
      </c>
      <c r="BK51" s="248">
        <v>0</v>
      </c>
      <c r="BL51" s="248">
        <v>0</v>
      </c>
      <c r="BM51" s="248">
        <v>0</v>
      </c>
      <c r="BN51" s="248">
        <v>0</v>
      </c>
      <c r="BO51" s="248">
        <v>0</v>
      </c>
      <c r="BP51" s="232">
        <v>0</v>
      </c>
      <c r="BQ51" s="244">
        <f t="shared" si="39"/>
        <v>0</v>
      </c>
      <c r="BR51" s="307">
        <f>AS$75-$BQ51</f>
        <v>7.0000000000000007E-2</v>
      </c>
      <c r="BS51" s="245">
        <f t="shared" si="50"/>
        <v>0.43142200000000003</v>
      </c>
    </row>
    <row r="52" spans="1:71" ht="18" hidden="1" customHeight="1">
      <c r="A52" s="239" t="s">
        <v>96</v>
      </c>
      <c r="B52" s="451" t="s">
        <v>113</v>
      </c>
      <c r="C52" s="376" t="s">
        <v>114</v>
      </c>
      <c r="D52" s="196">
        <v>0</v>
      </c>
      <c r="E52" s="240">
        <f t="shared" si="41"/>
        <v>0</v>
      </c>
      <c r="F52" s="241">
        <f>G52+H52+I52</f>
        <v>0</v>
      </c>
      <c r="G52" s="248">
        <v>0</v>
      </c>
      <c r="H52" s="248">
        <v>0</v>
      </c>
      <c r="I52" s="248">
        <v>0</v>
      </c>
      <c r="J52" s="248">
        <v>0</v>
      </c>
      <c r="K52" s="368">
        <v>0</v>
      </c>
      <c r="L52" s="241">
        <f t="shared" si="51"/>
        <v>0</v>
      </c>
      <c r="M52" s="248">
        <v>0</v>
      </c>
      <c r="N52" s="248">
        <v>0</v>
      </c>
      <c r="O52" s="248">
        <v>0</v>
      </c>
      <c r="P52" s="242">
        <f t="shared" si="52"/>
        <v>0</v>
      </c>
      <c r="Q52" s="248">
        <v>0</v>
      </c>
      <c r="R52" s="248">
        <v>0</v>
      </c>
      <c r="S52" s="248">
        <v>0</v>
      </c>
      <c r="T52" s="242">
        <f t="shared" si="53"/>
        <v>0</v>
      </c>
      <c r="U52" s="248">
        <v>0</v>
      </c>
      <c r="V52" s="248">
        <v>0</v>
      </c>
      <c r="W52" s="248">
        <v>0</v>
      </c>
      <c r="X52" s="248">
        <v>0</v>
      </c>
      <c r="Y52" s="248">
        <v>0</v>
      </c>
      <c r="Z52" s="250">
        <v>0</v>
      </c>
      <c r="AA52" s="225">
        <f t="shared" si="49"/>
        <v>0</v>
      </c>
      <c r="AB52" s="250">
        <v>0</v>
      </c>
      <c r="AC52" s="248">
        <v>0</v>
      </c>
      <c r="AD52" s="248">
        <v>0</v>
      </c>
      <c r="AE52" s="248">
        <v>0</v>
      </c>
      <c r="AF52" s="248">
        <v>0</v>
      </c>
      <c r="AG52" s="250">
        <v>0</v>
      </c>
      <c r="AH52" s="250">
        <v>0</v>
      </c>
      <c r="AI52" s="248">
        <v>0</v>
      </c>
      <c r="AJ52" s="248">
        <v>0</v>
      </c>
      <c r="AK52" s="242">
        <f>SUM(AL52:AS52)+SUM(AU52:BA52)</f>
        <v>0</v>
      </c>
      <c r="AL52" s="248">
        <v>0</v>
      </c>
      <c r="AM52" s="248">
        <v>0</v>
      </c>
      <c r="AN52" s="248">
        <v>0</v>
      </c>
      <c r="AO52" s="248">
        <v>0</v>
      </c>
      <c r="AP52" s="248">
        <v>0</v>
      </c>
      <c r="AQ52" s="248">
        <v>0</v>
      </c>
      <c r="AR52" s="248">
        <v>0</v>
      </c>
      <c r="AS52" s="248">
        <v>0</v>
      </c>
      <c r="AT52" s="243">
        <f>$D52-$BQ52</f>
        <v>0</v>
      </c>
      <c r="AU52" s="248">
        <v>0</v>
      </c>
      <c r="AV52" s="248">
        <v>0</v>
      </c>
      <c r="AW52" s="248">
        <v>0</v>
      </c>
      <c r="AX52" s="248">
        <v>0</v>
      </c>
      <c r="AY52" s="248">
        <v>0</v>
      </c>
      <c r="AZ52" s="248">
        <v>0</v>
      </c>
      <c r="BA52" s="248">
        <v>0</v>
      </c>
      <c r="BB52" s="248">
        <v>0</v>
      </c>
      <c r="BC52" s="248">
        <v>0</v>
      </c>
      <c r="BD52" s="250">
        <v>0</v>
      </c>
      <c r="BE52" s="248">
        <v>0</v>
      </c>
      <c r="BF52" s="250">
        <v>0</v>
      </c>
      <c r="BG52" s="248">
        <v>0</v>
      </c>
      <c r="BH52" s="248">
        <v>0</v>
      </c>
      <c r="BI52" s="248">
        <v>0</v>
      </c>
      <c r="BJ52" s="248">
        <v>0</v>
      </c>
      <c r="BK52" s="248">
        <v>0</v>
      </c>
      <c r="BL52" s="248">
        <v>0</v>
      </c>
      <c r="BM52" s="248">
        <v>0</v>
      </c>
      <c r="BN52" s="248">
        <v>0</v>
      </c>
      <c r="BO52" s="248">
        <v>0</v>
      </c>
      <c r="BP52" s="232">
        <v>0</v>
      </c>
      <c r="BQ52" s="244">
        <f t="shared" si="39"/>
        <v>0</v>
      </c>
      <c r="BR52" s="307">
        <f>AT$75-$BQ52</f>
        <v>0</v>
      </c>
      <c r="BS52" s="245">
        <f t="shared" si="50"/>
        <v>0</v>
      </c>
    </row>
    <row r="53" spans="1:71" ht="23.1" customHeight="1">
      <c r="A53" s="239" t="s">
        <v>96</v>
      </c>
      <c r="B53" s="451" t="s">
        <v>115</v>
      </c>
      <c r="C53" s="376" t="s">
        <v>116</v>
      </c>
      <c r="D53" s="196">
        <v>0.288526</v>
      </c>
      <c r="E53" s="240">
        <f t="shared" si="41"/>
        <v>0</v>
      </c>
      <c r="F53" s="241">
        <f t="shared" ref="F53:F58" si="54">G53+H53+I53</f>
        <v>0</v>
      </c>
      <c r="G53" s="248">
        <v>0</v>
      </c>
      <c r="H53" s="248">
        <v>0</v>
      </c>
      <c r="I53" s="248">
        <v>0</v>
      </c>
      <c r="J53" s="248">
        <v>0</v>
      </c>
      <c r="K53" s="368">
        <v>0</v>
      </c>
      <c r="L53" s="241">
        <f t="shared" si="51"/>
        <v>0</v>
      </c>
      <c r="M53" s="248">
        <v>0</v>
      </c>
      <c r="N53" s="248">
        <v>0</v>
      </c>
      <c r="O53" s="248">
        <v>0</v>
      </c>
      <c r="P53" s="242">
        <f t="shared" si="52"/>
        <v>0</v>
      </c>
      <c r="Q53" s="248">
        <v>0</v>
      </c>
      <c r="R53" s="248">
        <v>0</v>
      </c>
      <c r="S53" s="248">
        <v>0</v>
      </c>
      <c r="T53" s="242">
        <f t="shared" si="53"/>
        <v>0</v>
      </c>
      <c r="U53" s="248">
        <v>0</v>
      </c>
      <c r="V53" s="248">
        <v>0</v>
      </c>
      <c r="W53" s="248">
        <v>0</v>
      </c>
      <c r="X53" s="248">
        <v>0</v>
      </c>
      <c r="Y53" s="248">
        <v>0</v>
      </c>
      <c r="Z53" s="250">
        <v>0</v>
      </c>
      <c r="AA53" s="225">
        <f t="shared" si="49"/>
        <v>0</v>
      </c>
      <c r="AB53" s="250">
        <v>0</v>
      </c>
      <c r="AC53" s="248">
        <v>0</v>
      </c>
      <c r="AD53" s="248">
        <v>0</v>
      </c>
      <c r="AE53" s="248">
        <v>0</v>
      </c>
      <c r="AF53" s="248">
        <v>0</v>
      </c>
      <c r="AG53" s="250">
        <v>0</v>
      </c>
      <c r="AH53" s="250">
        <v>0</v>
      </c>
      <c r="AI53" s="248">
        <v>0</v>
      </c>
      <c r="AJ53" s="248">
        <v>0</v>
      </c>
      <c r="AK53" s="242">
        <f>SUM(AL53:AT53)+SUM(AV53:BA53)</f>
        <v>0</v>
      </c>
      <c r="AL53" s="248">
        <v>0</v>
      </c>
      <c r="AM53" s="248">
        <v>0</v>
      </c>
      <c r="AN53" s="248">
        <v>0</v>
      </c>
      <c r="AO53" s="248">
        <v>0</v>
      </c>
      <c r="AP53" s="248">
        <v>0</v>
      </c>
      <c r="AQ53" s="248">
        <v>0</v>
      </c>
      <c r="AR53" s="248">
        <v>0</v>
      </c>
      <c r="AS53" s="248">
        <v>0</v>
      </c>
      <c r="AT53" s="248">
        <v>0</v>
      </c>
      <c r="AU53" s="243">
        <f>$D53-$BQ53</f>
        <v>0.288526</v>
      </c>
      <c r="AV53" s="248">
        <v>0</v>
      </c>
      <c r="AW53" s="248">
        <v>0</v>
      </c>
      <c r="AX53" s="248">
        <v>0</v>
      </c>
      <c r="AY53" s="248">
        <v>0</v>
      </c>
      <c r="AZ53" s="248">
        <v>0</v>
      </c>
      <c r="BA53" s="248">
        <v>0</v>
      </c>
      <c r="BB53" s="248">
        <v>0</v>
      </c>
      <c r="BC53" s="248">
        <v>0</v>
      </c>
      <c r="BD53" s="250">
        <v>0</v>
      </c>
      <c r="BE53" s="248">
        <v>0</v>
      </c>
      <c r="BF53" s="250">
        <v>0</v>
      </c>
      <c r="BG53" s="248">
        <v>0</v>
      </c>
      <c r="BH53" s="248">
        <v>0</v>
      </c>
      <c r="BI53" s="248">
        <v>0</v>
      </c>
      <c r="BJ53" s="248">
        <v>0</v>
      </c>
      <c r="BK53" s="248">
        <v>0</v>
      </c>
      <c r="BL53" s="248">
        <v>0</v>
      </c>
      <c r="BM53" s="248">
        <v>0</v>
      </c>
      <c r="BN53" s="248">
        <v>0</v>
      </c>
      <c r="BO53" s="248">
        <v>0</v>
      </c>
      <c r="BP53" s="232">
        <v>0</v>
      </c>
      <c r="BQ53" s="244">
        <f t="shared" si="39"/>
        <v>0</v>
      </c>
      <c r="BR53" s="307">
        <f>AU$75-$BQ53</f>
        <v>1.6900000000000002</v>
      </c>
      <c r="BS53" s="245">
        <f t="shared" si="50"/>
        <v>1.9785260000000002</v>
      </c>
    </row>
    <row r="54" spans="1:71" ht="23.1" customHeight="1">
      <c r="A54" s="239" t="s">
        <v>96</v>
      </c>
      <c r="B54" s="451" t="s">
        <v>117</v>
      </c>
      <c r="C54" s="376" t="s">
        <v>118</v>
      </c>
      <c r="D54" s="196">
        <v>50.581441000000005</v>
      </c>
      <c r="E54" s="240">
        <f t="shared" si="41"/>
        <v>0</v>
      </c>
      <c r="F54" s="241">
        <f t="shared" si="54"/>
        <v>0</v>
      </c>
      <c r="G54" s="248">
        <v>0</v>
      </c>
      <c r="H54" s="248">
        <v>0</v>
      </c>
      <c r="I54" s="248">
        <v>0</v>
      </c>
      <c r="J54" s="248">
        <v>0</v>
      </c>
      <c r="K54" s="368">
        <v>0</v>
      </c>
      <c r="L54" s="241">
        <f t="shared" si="51"/>
        <v>0</v>
      </c>
      <c r="M54" s="248">
        <v>0</v>
      </c>
      <c r="N54" s="248">
        <v>0</v>
      </c>
      <c r="O54" s="248">
        <v>0</v>
      </c>
      <c r="P54" s="242">
        <f t="shared" si="52"/>
        <v>0</v>
      </c>
      <c r="Q54" s="248">
        <v>0</v>
      </c>
      <c r="R54" s="248">
        <v>0</v>
      </c>
      <c r="S54" s="248">
        <v>0</v>
      </c>
      <c r="T54" s="242">
        <f t="shared" si="53"/>
        <v>0</v>
      </c>
      <c r="U54" s="248">
        <v>0</v>
      </c>
      <c r="V54" s="248">
        <v>0</v>
      </c>
      <c r="W54" s="248">
        <v>0</v>
      </c>
      <c r="X54" s="248">
        <v>0</v>
      </c>
      <c r="Y54" s="248">
        <v>0</v>
      </c>
      <c r="Z54" s="250">
        <v>0</v>
      </c>
      <c r="AA54" s="225">
        <f t="shared" si="49"/>
        <v>0</v>
      </c>
      <c r="AB54" s="250">
        <v>0</v>
      </c>
      <c r="AC54" s="248">
        <v>0</v>
      </c>
      <c r="AD54" s="248">
        <v>0</v>
      </c>
      <c r="AE54" s="248">
        <v>0</v>
      </c>
      <c r="AF54" s="248">
        <v>0</v>
      </c>
      <c r="AG54" s="250">
        <v>0</v>
      </c>
      <c r="AH54" s="250">
        <v>0</v>
      </c>
      <c r="AI54" s="248">
        <v>0</v>
      </c>
      <c r="AJ54" s="248">
        <v>0</v>
      </c>
      <c r="AK54" s="242">
        <f>SUM(AL54:AU54)+SUM(AW54:BA54)</f>
        <v>0</v>
      </c>
      <c r="AL54" s="248">
        <v>0</v>
      </c>
      <c r="AM54" s="248">
        <v>0</v>
      </c>
      <c r="AN54" s="248">
        <v>0</v>
      </c>
      <c r="AO54" s="248">
        <v>0</v>
      </c>
      <c r="AP54" s="248">
        <v>0</v>
      </c>
      <c r="AQ54" s="248">
        <v>0</v>
      </c>
      <c r="AR54" s="248">
        <v>0</v>
      </c>
      <c r="AS54" s="248">
        <v>0</v>
      </c>
      <c r="AT54" s="248">
        <v>0</v>
      </c>
      <c r="AU54" s="248">
        <v>0</v>
      </c>
      <c r="AV54" s="243">
        <f>$D54-$BQ54</f>
        <v>50.581441000000005</v>
      </c>
      <c r="AW54" s="248">
        <v>0</v>
      </c>
      <c r="AX54" s="248">
        <v>0</v>
      </c>
      <c r="AY54" s="248">
        <v>0</v>
      </c>
      <c r="AZ54" s="248">
        <v>0</v>
      </c>
      <c r="BA54" s="248">
        <v>0</v>
      </c>
      <c r="BB54" s="248">
        <v>0</v>
      </c>
      <c r="BC54" s="248">
        <v>0</v>
      </c>
      <c r="BD54" s="250">
        <v>0</v>
      </c>
      <c r="BE54" s="248">
        <v>0</v>
      </c>
      <c r="BF54" s="250">
        <v>0</v>
      </c>
      <c r="BG54" s="248">
        <v>0</v>
      </c>
      <c r="BH54" s="248">
        <v>0</v>
      </c>
      <c r="BI54" s="248">
        <v>0</v>
      </c>
      <c r="BJ54" s="248">
        <v>0</v>
      </c>
      <c r="BK54" s="248">
        <v>0</v>
      </c>
      <c r="BL54" s="248">
        <v>0</v>
      </c>
      <c r="BM54" s="248">
        <v>0</v>
      </c>
      <c r="BN54" s="248">
        <v>0</v>
      </c>
      <c r="BO54" s="248">
        <v>0</v>
      </c>
      <c r="BP54" s="232">
        <v>0</v>
      </c>
      <c r="BQ54" s="244">
        <f t="shared" si="39"/>
        <v>0</v>
      </c>
      <c r="BR54" s="307">
        <f>AV$75-$BQ54</f>
        <v>3.5</v>
      </c>
      <c r="BS54" s="245">
        <f t="shared" si="50"/>
        <v>54.081441000000005</v>
      </c>
    </row>
    <row r="55" spans="1:71" ht="23.1" customHeight="1">
      <c r="A55" s="239" t="s">
        <v>96</v>
      </c>
      <c r="B55" s="451" t="s">
        <v>119</v>
      </c>
      <c r="C55" s="376" t="s">
        <v>120</v>
      </c>
      <c r="D55" s="196">
        <v>0.68459199999999998</v>
      </c>
      <c r="E55" s="240">
        <f t="shared" si="41"/>
        <v>0</v>
      </c>
      <c r="F55" s="241">
        <f t="shared" si="54"/>
        <v>0</v>
      </c>
      <c r="G55" s="248">
        <v>0</v>
      </c>
      <c r="H55" s="248">
        <v>0</v>
      </c>
      <c r="I55" s="248">
        <v>0</v>
      </c>
      <c r="J55" s="248">
        <v>0</v>
      </c>
      <c r="K55" s="368">
        <v>0</v>
      </c>
      <c r="L55" s="241">
        <f t="shared" si="51"/>
        <v>0</v>
      </c>
      <c r="M55" s="248">
        <v>0</v>
      </c>
      <c r="N55" s="248">
        <v>0</v>
      </c>
      <c r="O55" s="248">
        <v>0</v>
      </c>
      <c r="P55" s="242">
        <f t="shared" si="52"/>
        <v>0</v>
      </c>
      <c r="Q55" s="248">
        <v>0</v>
      </c>
      <c r="R55" s="248">
        <v>0</v>
      </c>
      <c r="S55" s="248">
        <v>0</v>
      </c>
      <c r="T55" s="242">
        <f t="shared" si="53"/>
        <v>0</v>
      </c>
      <c r="U55" s="248">
        <v>0</v>
      </c>
      <c r="V55" s="248">
        <v>0</v>
      </c>
      <c r="W55" s="248">
        <v>0</v>
      </c>
      <c r="X55" s="248">
        <v>0</v>
      </c>
      <c r="Y55" s="248">
        <v>0</v>
      </c>
      <c r="Z55" s="250">
        <v>0</v>
      </c>
      <c r="AA55" s="225">
        <f t="shared" si="49"/>
        <v>0</v>
      </c>
      <c r="AB55" s="250">
        <v>0</v>
      </c>
      <c r="AC55" s="248">
        <v>0</v>
      </c>
      <c r="AD55" s="248">
        <v>0</v>
      </c>
      <c r="AE55" s="248">
        <v>0</v>
      </c>
      <c r="AF55" s="248">
        <v>0</v>
      </c>
      <c r="AG55" s="250">
        <v>0</v>
      </c>
      <c r="AH55" s="250">
        <v>0</v>
      </c>
      <c r="AI55" s="248">
        <v>0</v>
      </c>
      <c r="AJ55" s="248">
        <v>0</v>
      </c>
      <c r="AK55" s="242">
        <f>SUM(AL55:AV55)+SUM(AX55:BA55)</f>
        <v>0</v>
      </c>
      <c r="AL55" s="248">
        <v>0</v>
      </c>
      <c r="AM55" s="248">
        <v>0</v>
      </c>
      <c r="AN55" s="248">
        <v>0</v>
      </c>
      <c r="AO55" s="248">
        <v>0</v>
      </c>
      <c r="AP55" s="248">
        <v>0</v>
      </c>
      <c r="AQ55" s="248">
        <v>0</v>
      </c>
      <c r="AR55" s="248">
        <v>0</v>
      </c>
      <c r="AS55" s="248">
        <v>0</v>
      </c>
      <c r="AT55" s="248">
        <v>0</v>
      </c>
      <c r="AU55" s="248">
        <v>0</v>
      </c>
      <c r="AV55" s="248">
        <v>0</v>
      </c>
      <c r="AW55" s="243">
        <f>$D55-$BQ55</f>
        <v>0.68459199999999998</v>
      </c>
      <c r="AX55" s="248">
        <v>0</v>
      </c>
      <c r="AY55" s="248">
        <v>0</v>
      </c>
      <c r="AZ55" s="248">
        <v>0</v>
      </c>
      <c r="BA55" s="248">
        <v>0</v>
      </c>
      <c r="BB55" s="248">
        <v>0</v>
      </c>
      <c r="BC55" s="248">
        <v>0</v>
      </c>
      <c r="BD55" s="250">
        <v>0</v>
      </c>
      <c r="BE55" s="248">
        <v>0</v>
      </c>
      <c r="BF55" s="250">
        <v>0</v>
      </c>
      <c r="BG55" s="248">
        <v>0</v>
      </c>
      <c r="BH55" s="248">
        <v>0</v>
      </c>
      <c r="BI55" s="248">
        <v>0</v>
      </c>
      <c r="BJ55" s="248">
        <v>0</v>
      </c>
      <c r="BK55" s="248">
        <v>0</v>
      </c>
      <c r="BL55" s="248">
        <v>0</v>
      </c>
      <c r="BM55" s="248">
        <v>0</v>
      </c>
      <c r="BN55" s="248">
        <v>0</v>
      </c>
      <c r="BO55" s="248">
        <v>0</v>
      </c>
      <c r="BP55" s="232">
        <v>0</v>
      </c>
      <c r="BQ55" s="244">
        <f t="shared" si="39"/>
        <v>0</v>
      </c>
      <c r="BR55" s="307">
        <f>AW$75-$BQ55</f>
        <v>5.4399999999999997E-2</v>
      </c>
      <c r="BS55" s="245">
        <f t="shared" si="50"/>
        <v>0.73899199999999998</v>
      </c>
    </row>
    <row r="56" spans="1:71" ht="30" customHeight="1">
      <c r="A56" s="239" t="s">
        <v>96</v>
      </c>
      <c r="B56" s="451" t="s">
        <v>299</v>
      </c>
      <c r="C56" s="376" t="s">
        <v>122</v>
      </c>
      <c r="D56" s="196">
        <v>76.249656000000002</v>
      </c>
      <c r="E56" s="240">
        <f t="shared" si="41"/>
        <v>0</v>
      </c>
      <c r="F56" s="241">
        <f t="shared" si="54"/>
        <v>0</v>
      </c>
      <c r="G56" s="248">
        <v>0</v>
      </c>
      <c r="H56" s="248">
        <v>0</v>
      </c>
      <c r="I56" s="248">
        <v>0</v>
      </c>
      <c r="J56" s="248">
        <v>0</v>
      </c>
      <c r="K56" s="368">
        <v>0</v>
      </c>
      <c r="L56" s="241">
        <f t="shared" si="51"/>
        <v>0</v>
      </c>
      <c r="M56" s="248">
        <v>0</v>
      </c>
      <c r="N56" s="248">
        <v>0</v>
      </c>
      <c r="O56" s="248">
        <v>0</v>
      </c>
      <c r="P56" s="242">
        <f t="shared" si="52"/>
        <v>0</v>
      </c>
      <c r="Q56" s="248">
        <v>0</v>
      </c>
      <c r="R56" s="248">
        <v>0</v>
      </c>
      <c r="S56" s="248">
        <v>0</v>
      </c>
      <c r="T56" s="242">
        <f t="shared" si="53"/>
        <v>0</v>
      </c>
      <c r="U56" s="248">
        <v>0</v>
      </c>
      <c r="V56" s="248">
        <v>0</v>
      </c>
      <c r="W56" s="248">
        <v>0</v>
      </c>
      <c r="X56" s="248">
        <v>0</v>
      </c>
      <c r="Y56" s="248">
        <v>0</v>
      </c>
      <c r="Z56" s="250">
        <v>0</v>
      </c>
      <c r="AA56" s="225">
        <f t="shared" si="49"/>
        <v>0.84560999999999997</v>
      </c>
      <c r="AB56" s="482">
        <v>2.0000000000000001E-4</v>
      </c>
      <c r="AC56" s="248">
        <v>0</v>
      </c>
      <c r="AD56" s="248">
        <v>0</v>
      </c>
      <c r="AE56" s="248">
        <v>0</v>
      </c>
      <c r="AF56" s="248">
        <v>0</v>
      </c>
      <c r="AG56" s="250">
        <v>0</v>
      </c>
      <c r="AH56" s="250">
        <v>0.02</v>
      </c>
      <c r="AI56" s="248">
        <v>0</v>
      </c>
      <c r="AJ56" s="248">
        <v>0</v>
      </c>
      <c r="AK56" s="242">
        <f>SUM(AL56:AW56)+SUM(AY56:BA56)</f>
        <v>0.82540999999999998</v>
      </c>
      <c r="AL56" s="248">
        <v>0.82540999999999998</v>
      </c>
      <c r="AM56" s="248">
        <v>0</v>
      </c>
      <c r="AN56" s="248">
        <v>0</v>
      </c>
      <c r="AO56" s="248">
        <v>0</v>
      </c>
      <c r="AP56" s="248">
        <v>0</v>
      </c>
      <c r="AQ56" s="248">
        <v>0</v>
      </c>
      <c r="AR56" s="248">
        <v>0</v>
      </c>
      <c r="AS56" s="248">
        <v>0</v>
      </c>
      <c r="AT56" s="248">
        <v>0</v>
      </c>
      <c r="AU56" s="248">
        <v>0</v>
      </c>
      <c r="AV56" s="248">
        <v>0</v>
      </c>
      <c r="AW56" s="248">
        <v>0</v>
      </c>
      <c r="AX56" s="243">
        <f>$D56-$BQ56</f>
        <v>75.404046000000008</v>
      </c>
      <c r="AY56" s="248">
        <v>0</v>
      </c>
      <c r="AZ56" s="248">
        <v>0</v>
      </c>
      <c r="BA56" s="248">
        <v>0</v>
      </c>
      <c r="BB56" s="248">
        <v>0</v>
      </c>
      <c r="BC56" s="248">
        <v>0</v>
      </c>
      <c r="BD56" s="250">
        <v>0</v>
      </c>
      <c r="BE56" s="248">
        <v>0</v>
      </c>
      <c r="BF56" s="250">
        <v>0</v>
      </c>
      <c r="BG56" s="248">
        <v>0</v>
      </c>
      <c r="BH56" s="248">
        <v>0</v>
      </c>
      <c r="BI56" s="248">
        <v>0</v>
      </c>
      <c r="BJ56" s="248">
        <v>0</v>
      </c>
      <c r="BK56" s="248">
        <v>0</v>
      </c>
      <c r="BL56" s="248">
        <v>0</v>
      </c>
      <c r="BM56" s="248">
        <v>0</v>
      </c>
      <c r="BN56" s="248">
        <v>0</v>
      </c>
      <c r="BO56" s="248">
        <v>0</v>
      </c>
      <c r="BP56" s="232">
        <v>0</v>
      </c>
      <c r="BQ56" s="244">
        <f t="shared" si="39"/>
        <v>0.84560999999999997</v>
      </c>
      <c r="BR56" s="307">
        <f>AX$75-$BQ56</f>
        <v>-0.84560999999999997</v>
      </c>
      <c r="BS56" s="245">
        <f t="shared" si="50"/>
        <v>75.404046000000008</v>
      </c>
    </row>
    <row r="57" spans="1:71" ht="25.5" hidden="1">
      <c r="A57" s="239" t="s">
        <v>96</v>
      </c>
      <c r="B57" s="451" t="s">
        <v>300</v>
      </c>
      <c r="C57" s="376" t="s">
        <v>124</v>
      </c>
      <c r="D57" s="196">
        <v>0</v>
      </c>
      <c r="E57" s="240">
        <f t="shared" si="41"/>
        <v>0</v>
      </c>
      <c r="F57" s="241">
        <f t="shared" si="54"/>
        <v>0</v>
      </c>
      <c r="G57" s="248">
        <v>0</v>
      </c>
      <c r="H57" s="248">
        <v>0</v>
      </c>
      <c r="I57" s="248">
        <v>0</v>
      </c>
      <c r="J57" s="248">
        <v>0</v>
      </c>
      <c r="K57" s="368">
        <v>0</v>
      </c>
      <c r="L57" s="241">
        <f t="shared" si="51"/>
        <v>0</v>
      </c>
      <c r="M57" s="248">
        <v>0</v>
      </c>
      <c r="N57" s="248">
        <v>0</v>
      </c>
      <c r="O57" s="248">
        <v>0</v>
      </c>
      <c r="P57" s="242">
        <f t="shared" si="52"/>
        <v>0</v>
      </c>
      <c r="Q57" s="248">
        <v>0</v>
      </c>
      <c r="R57" s="248">
        <v>0</v>
      </c>
      <c r="S57" s="248">
        <v>0</v>
      </c>
      <c r="T57" s="242">
        <f t="shared" si="53"/>
        <v>0</v>
      </c>
      <c r="U57" s="248">
        <v>0</v>
      </c>
      <c r="V57" s="248">
        <v>0</v>
      </c>
      <c r="W57" s="248">
        <v>0</v>
      </c>
      <c r="X57" s="248">
        <v>0</v>
      </c>
      <c r="Y57" s="248">
        <v>0</v>
      </c>
      <c r="Z57" s="250">
        <v>0</v>
      </c>
      <c r="AA57" s="225">
        <f t="shared" si="49"/>
        <v>0</v>
      </c>
      <c r="AB57" s="250">
        <v>0</v>
      </c>
      <c r="AC57" s="248">
        <v>0</v>
      </c>
      <c r="AD57" s="248">
        <v>0</v>
      </c>
      <c r="AE57" s="248">
        <v>0</v>
      </c>
      <c r="AF57" s="248">
        <v>0</v>
      </c>
      <c r="AG57" s="250">
        <v>0</v>
      </c>
      <c r="AH57" s="250">
        <v>0</v>
      </c>
      <c r="AI57" s="248">
        <v>0</v>
      </c>
      <c r="AJ57" s="248">
        <v>0</v>
      </c>
      <c r="AK57" s="242">
        <f>SUM(AL57:AX57)+SUM(AZ57:BA57)</f>
        <v>0</v>
      </c>
      <c r="AL57" s="248">
        <v>0</v>
      </c>
      <c r="AM57" s="248">
        <v>0</v>
      </c>
      <c r="AN57" s="248">
        <v>0</v>
      </c>
      <c r="AO57" s="248">
        <v>0</v>
      </c>
      <c r="AP57" s="248">
        <v>0</v>
      </c>
      <c r="AQ57" s="248">
        <v>0</v>
      </c>
      <c r="AR57" s="248">
        <v>0</v>
      </c>
      <c r="AS57" s="248">
        <v>0</v>
      </c>
      <c r="AT57" s="248">
        <v>0</v>
      </c>
      <c r="AU57" s="248">
        <v>0</v>
      </c>
      <c r="AV57" s="248">
        <v>0</v>
      </c>
      <c r="AW57" s="248">
        <v>0</v>
      </c>
      <c r="AX57" s="248">
        <v>0</v>
      </c>
      <c r="AY57" s="243">
        <f>$D57-$BQ57</f>
        <v>0</v>
      </c>
      <c r="AZ57" s="248">
        <v>0</v>
      </c>
      <c r="BA57" s="248">
        <v>0</v>
      </c>
      <c r="BB57" s="248">
        <v>0</v>
      </c>
      <c r="BC57" s="248">
        <v>0</v>
      </c>
      <c r="BD57" s="250">
        <v>0</v>
      </c>
      <c r="BE57" s="248">
        <v>0</v>
      </c>
      <c r="BF57" s="250">
        <v>0</v>
      </c>
      <c r="BG57" s="248">
        <v>0</v>
      </c>
      <c r="BH57" s="248">
        <v>0</v>
      </c>
      <c r="BI57" s="248">
        <v>0</v>
      </c>
      <c r="BJ57" s="248">
        <v>0</v>
      </c>
      <c r="BK57" s="248">
        <v>0</v>
      </c>
      <c r="BL57" s="248">
        <v>0</v>
      </c>
      <c r="BM57" s="248">
        <v>0</v>
      </c>
      <c r="BN57" s="248">
        <v>0</v>
      </c>
      <c r="BO57" s="248">
        <v>0</v>
      </c>
      <c r="BP57" s="232">
        <v>0</v>
      </c>
      <c r="BQ57" s="244">
        <f t="shared" si="39"/>
        <v>0</v>
      </c>
      <c r="BR57" s="307">
        <f>AY$75-$BQ57</f>
        <v>0</v>
      </c>
      <c r="BS57" s="245">
        <f t="shared" si="50"/>
        <v>0</v>
      </c>
    </row>
    <row r="58" spans="1:71" ht="23.1" customHeight="1">
      <c r="A58" s="239" t="s">
        <v>96</v>
      </c>
      <c r="B58" s="451" t="s">
        <v>125</v>
      </c>
      <c r="C58" s="376" t="s">
        <v>126</v>
      </c>
      <c r="D58" s="196">
        <v>0.14613200000000001</v>
      </c>
      <c r="E58" s="240">
        <f t="shared" si="41"/>
        <v>0</v>
      </c>
      <c r="F58" s="241">
        <f t="shared" si="54"/>
        <v>0</v>
      </c>
      <c r="G58" s="248">
        <v>0</v>
      </c>
      <c r="H58" s="248">
        <v>0</v>
      </c>
      <c r="I58" s="248">
        <v>0</v>
      </c>
      <c r="J58" s="248">
        <v>0</v>
      </c>
      <c r="K58" s="368">
        <v>0</v>
      </c>
      <c r="L58" s="241">
        <f t="shared" si="51"/>
        <v>0</v>
      </c>
      <c r="M58" s="248">
        <v>0</v>
      </c>
      <c r="N58" s="248">
        <v>0</v>
      </c>
      <c r="O58" s="248">
        <v>0</v>
      </c>
      <c r="P58" s="242">
        <f t="shared" si="52"/>
        <v>0</v>
      </c>
      <c r="Q58" s="248">
        <v>0</v>
      </c>
      <c r="R58" s="248">
        <v>0</v>
      </c>
      <c r="S58" s="248">
        <v>0</v>
      </c>
      <c r="T58" s="242">
        <f t="shared" si="53"/>
        <v>0</v>
      </c>
      <c r="U58" s="248">
        <v>0</v>
      </c>
      <c r="V58" s="248">
        <v>0</v>
      </c>
      <c r="W58" s="248">
        <v>0</v>
      </c>
      <c r="X58" s="248">
        <v>0</v>
      </c>
      <c r="Y58" s="248">
        <v>0</v>
      </c>
      <c r="Z58" s="250">
        <v>0</v>
      </c>
      <c r="AA58" s="225">
        <f t="shared" si="49"/>
        <v>0</v>
      </c>
      <c r="AB58" s="250">
        <v>0</v>
      </c>
      <c r="AC58" s="248">
        <v>0</v>
      </c>
      <c r="AD58" s="248">
        <v>0</v>
      </c>
      <c r="AE58" s="248">
        <v>0</v>
      </c>
      <c r="AF58" s="248">
        <v>0</v>
      </c>
      <c r="AG58" s="250">
        <v>0</v>
      </c>
      <c r="AH58" s="250">
        <v>0</v>
      </c>
      <c r="AI58" s="248">
        <v>0</v>
      </c>
      <c r="AJ58" s="248">
        <v>0</v>
      </c>
      <c r="AK58" s="242">
        <f>SUM(AL58:AY58)+BA58</f>
        <v>0</v>
      </c>
      <c r="AL58" s="248">
        <v>0</v>
      </c>
      <c r="AM58" s="248">
        <v>0</v>
      </c>
      <c r="AN58" s="248">
        <v>0</v>
      </c>
      <c r="AO58" s="248">
        <v>0</v>
      </c>
      <c r="AP58" s="248">
        <v>0</v>
      </c>
      <c r="AQ58" s="248">
        <v>0</v>
      </c>
      <c r="AR58" s="248">
        <v>0</v>
      </c>
      <c r="AS58" s="248">
        <v>0</v>
      </c>
      <c r="AT58" s="248">
        <v>0</v>
      </c>
      <c r="AU58" s="248">
        <v>0</v>
      </c>
      <c r="AV58" s="248">
        <v>0</v>
      </c>
      <c r="AW58" s="248">
        <v>0</v>
      </c>
      <c r="AX58" s="248">
        <v>0</v>
      </c>
      <c r="AY58" s="248">
        <v>0</v>
      </c>
      <c r="AZ58" s="243">
        <f>$D58-$BQ58</f>
        <v>0.14613200000000001</v>
      </c>
      <c r="BA58" s="248">
        <v>0</v>
      </c>
      <c r="BB58" s="248">
        <v>0</v>
      </c>
      <c r="BC58" s="248">
        <v>0</v>
      </c>
      <c r="BD58" s="250">
        <v>0</v>
      </c>
      <c r="BE58" s="248">
        <v>0</v>
      </c>
      <c r="BF58" s="250">
        <v>0</v>
      </c>
      <c r="BG58" s="248">
        <v>0</v>
      </c>
      <c r="BH58" s="248">
        <v>0</v>
      </c>
      <c r="BI58" s="248">
        <v>0</v>
      </c>
      <c r="BJ58" s="248">
        <v>0</v>
      </c>
      <c r="BK58" s="248">
        <v>0</v>
      </c>
      <c r="BL58" s="248">
        <v>0</v>
      </c>
      <c r="BM58" s="248">
        <v>0</v>
      </c>
      <c r="BN58" s="248">
        <v>0</v>
      </c>
      <c r="BO58" s="248">
        <v>0</v>
      </c>
      <c r="BP58" s="232">
        <v>0</v>
      </c>
      <c r="BQ58" s="244">
        <f t="shared" si="39"/>
        <v>0</v>
      </c>
      <c r="BR58" s="307">
        <f>AZ$75-$BQ58</f>
        <v>0</v>
      </c>
      <c r="BS58" s="245">
        <f t="shared" si="50"/>
        <v>0.14613200000000001</v>
      </c>
    </row>
    <row r="59" spans="1:71" ht="23.1" customHeight="1">
      <c r="A59" s="239" t="s">
        <v>96</v>
      </c>
      <c r="B59" s="451" t="s">
        <v>127</v>
      </c>
      <c r="C59" s="376" t="s">
        <v>128</v>
      </c>
      <c r="D59" s="196">
        <v>1.834587</v>
      </c>
      <c r="E59" s="240">
        <f t="shared" si="41"/>
        <v>0</v>
      </c>
      <c r="F59" s="241">
        <f t="shared" si="14"/>
        <v>0</v>
      </c>
      <c r="G59" s="248">
        <v>0</v>
      </c>
      <c r="H59" s="248">
        <v>0</v>
      </c>
      <c r="I59" s="248">
        <v>0</v>
      </c>
      <c r="J59" s="248">
        <v>0</v>
      </c>
      <c r="K59" s="368">
        <v>0</v>
      </c>
      <c r="L59" s="241">
        <f t="shared" si="51"/>
        <v>0</v>
      </c>
      <c r="M59" s="248">
        <v>0</v>
      </c>
      <c r="N59" s="248">
        <v>0</v>
      </c>
      <c r="O59" s="248">
        <v>0</v>
      </c>
      <c r="P59" s="242">
        <f t="shared" si="52"/>
        <v>0</v>
      </c>
      <c r="Q59" s="248">
        <v>0</v>
      </c>
      <c r="R59" s="248">
        <v>0</v>
      </c>
      <c r="S59" s="248">
        <v>0</v>
      </c>
      <c r="T59" s="242">
        <f t="shared" si="53"/>
        <v>0</v>
      </c>
      <c r="U59" s="248">
        <v>0</v>
      </c>
      <c r="V59" s="248">
        <v>0</v>
      </c>
      <c r="W59" s="248">
        <v>0</v>
      </c>
      <c r="X59" s="248">
        <v>0</v>
      </c>
      <c r="Y59" s="248">
        <v>0</v>
      </c>
      <c r="Z59" s="250">
        <v>0</v>
      </c>
      <c r="AA59" s="225">
        <f t="shared" si="49"/>
        <v>0</v>
      </c>
      <c r="AB59" s="250">
        <v>0</v>
      </c>
      <c r="AC59" s="248">
        <v>0</v>
      </c>
      <c r="AD59" s="248">
        <v>0</v>
      </c>
      <c r="AE59" s="248">
        <v>0</v>
      </c>
      <c r="AF59" s="248">
        <v>0</v>
      </c>
      <c r="AG59" s="250">
        <v>0</v>
      </c>
      <c r="AH59" s="250">
        <v>0</v>
      </c>
      <c r="AI59" s="248">
        <v>0</v>
      </c>
      <c r="AJ59" s="248">
        <v>0</v>
      </c>
      <c r="AK59" s="242">
        <f>SUM(AL59:AZ59)</f>
        <v>0</v>
      </c>
      <c r="AL59" s="248">
        <v>0</v>
      </c>
      <c r="AM59" s="248">
        <v>0</v>
      </c>
      <c r="AN59" s="248">
        <v>0</v>
      </c>
      <c r="AO59" s="248">
        <v>0</v>
      </c>
      <c r="AP59" s="248">
        <v>0</v>
      </c>
      <c r="AQ59" s="248">
        <v>0</v>
      </c>
      <c r="AR59" s="248">
        <v>0</v>
      </c>
      <c r="AS59" s="248">
        <v>0</v>
      </c>
      <c r="AT59" s="248">
        <v>0</v>
      </c>
      <c r="AU59" s="248">
        <v>0</v>
      </c>
      <c r="AV59" s="248">
        <v>0</v>
      </c>
      <c r="AW59" s="248">
        <v>0</v>
      </c>
      <c r="AX59" s="248">
        <v>0</v>
      </c>
      <c r="AY59" s="248">
        <v>0</v>
      </c>
      <c r="AZ59" s="248">
        <v>0</v>
      </c>
      <c r="BA59" s="243">
        <f>$D59-$BQ59</f>
        <v>1.834587</v>
      </c>
      <c r="BB59" s="248">
        <v>0</v>
      </c>
      <c r="BC59" s="248">
        <v>0</v>
      </c>
      <c r="BD59" s="250">
        <v>0</v>
      </c>
      <c r="BE59" s="248">
        <v>0</v>
      </c>
      <c r="BF59" s="250">
        <v>0</v>
      </c>
      <c r="BG59" s="248">
        <v>0</v>
      </c>
      <c r="BH59" s="248">
        <v>0</v>
      </c>
      <c r="BI59" s="248">
        <v>0</v>
      </c>
      <c r="BJ59" s="248">
        <v>0</v>
      </c>
      <c r="BK59" s="248">
        <v>0</v>
      </c>
      <c r="BL59" s="248">
        <v>0</v>
      </c>
      <c r="BM59" s="248">
        <v>0</v>
      </c>
      <c r="BN59" s="248">
        <v>0</v>
      </c>
      <c r="BO59" s="248">
        <v>0</v>
      </c>
      <c r="BP59" s="232">
        <v>0</v>
      </c>
      <c r="BQ59" s="244">
        <f t="shared" si="39"/>
        <v>0</v>
      </c>
      <c r="BR59" s="307">
        <f>BA$75-$BQ59</f>
        <v>0</v>
      </c>
      <c r="BS59" s="245">
        <f t="shared" si="50"/>
        <v>1.834587</v>
      </c>
    </row>
    <row r="60" spans="1:71" ht="18" hidden="1" customHeight="1">
      <c r="A60" s="239" t="s">
        <v>129</v>
      </c>
      <c r="B60" s="451" t="s">
        <v>130</v>
      </c>
      <c r="C60" s="376" t="s">
        <v>131</v>
      </c>
      <c r="D60" s="196">
        <v>0</v>
      </c>
      <c r="E60" s="240">
        <f t="shared" si="41"/>
        <v>0</v>
      </c>
      <c r="F60" s="241">
        <f t="shared" si="14"/>
        <v>0</v>
      </c>
      <c r="G60" s="248">
        <v>0</v>
      </c>
      <c r="H60" s="248">
        <v>0</v>
      </c>
      <c r="I60" s="248">
        <v>0</v>
      </c>
      <c r="J60" s="248">
        <v>0</v>
      </c>
      <c r="K60" s="368">
        <v>0</v>
      </c>
      <c r="L60" s="241">
        <f t="shared" si="51"/>
        <v>0</v>
      </c>
      <c r="M60" s="248">
        <v>0</v>
      </c>
      <c r="N60" s="248">
        <v>0</v>
      </c>
      <c r="O60" s="248">
        <v>0</v>
      </c>
      <c r="P60" s="242">
        <f t="shared" si="52"/>
        <v>0</v>
      </c>
      <c r="Q60" s="248">
        <v>0</v>
      </c>
      <c r="R60" s="248">
        <v>0</v>
      </c>
      <c r="S60" s="248">
        <v>0</v>
      </c>
      <c r="T60" s="242">
        <f t="shared" si="53"/>
        <v>0</v>
      </c>
      <c r="U60" s="248">
        <v>0</v>
      </c>
      <c r="V60" s="248">
        <v>0</v>
      </c>
      <c r="W60" s="248">
        <v>0</v>
      </c>
      <c r="X60" s="248">
        <v>0</v>
      </c>
      <c r="Y60" s="248">
        <v>0</v>
      </c>
      <c r="Z60" s="250">
        <v>0</v>
      </c>
      <c r="AA60" s="225">
        <f>SUM(AB60:AK60)+SUM(BC60:BO60)</f>
        <v>0</v>
      </c>
      <c r="AB60" s="250">
        <v>0</v>
      </c>
      <c r="AC60" s="248">
        <v>0</v>
      </c>
      <c r="AD60" s="248">
        <v>0</v>
      </c>
      <c r="AE60" s="248">
        <v>0</v>
      </c>
      <c r="AF60" s="248">
        <v>0</v>
      </c>
      <c r="AG60" s="250">
        <v>0</v>
      </c>
      <c r="AH60" s="250">
        <v>0</v>
      </c>
      <c r="AI60" s="248">
        <v>0</v>
      </c>
      <c r="AJ60" s="248">
        <v>0</v>
      </c>
      <c r="AK60" s="242">
        <f>SUM(AL60:BA60)</f>
        <v>0</v>
      </c>
      <c r="AL60" s="248">
        <v>0</v>
      </c>
      <c r="AM60" s="248">
        <v>0</v>
      </c>
      <c r="AN60" s="248">
        <v>0</v>
      </c>
      <c r="AO60" s="248">
        <v>0</v>
      </c>
      <c r="AP60" s="248">
        <v>0</v>
      </c>
      <c r="AQ60" s="248">
        <v>0</v>
      </c>
      <c r="AR60" s="248">
        <v>0</v>
      </c>
      <c r="AS60" s="248">
        <v>0</v>
      </c>
      <c r="AT60" s="248">
        <v>0</v>
      </c>
      <c r="AU60" s="248">
        <v>0</v>
      </c>
      <c r="AV60" s="248">
        <v>0</v>
      </c>
      <c r="AW60" s="248">
        <v>0</v>
      </c>
      <c r="AX60" s="248">
        <v>0</v>
      </c>
      <c r="AY60" s="248">
        <v>0</v>
      </c>
      <c r="AZ60" s="248">
        <v>0</v>
      </c>
      <c r="BA60" s="248">
        <v>0</v>
      </c>
      <c r="BB60" s="243">
        <f>$D60-$BQ60</f>
        <v>0</v>
      </c>
      <c r="BC60" s="248">
        <v>0</v>
      </c>
      <c r="BD60" s="250">
        <v>0</v>
      </c>
      <c r="BE60" s="248">
        <v>0</v>
      </c>
      <c r="BF60" s="250">
        <v>0</v>
      </c>
      <c r="BG60" s="248">
        <v>0</v>
      </c>
      <c r="BH60" s="248">
        <v>0</v>
      </c>
      <c r="BI60" s="248">
        <v>0</v>
      </c>
      <c r="BJ60" s="248">
        <v>0</v>
      </c>
      <c r="BK60" s="248">
        <v>0</v>
      </c>
      <c r="BL60" s="248">
        <v>0</v>
      </c>
      <c r="BM60" s="248">
        <v>0</v>
      </c>
      <c r="BN60" s="248">
        <v>0</v>
      </c>
      <c r="BO60" s="248">
        <v>0</v>
      </c>
      <c r="BP60" s="232">
        <v>0</v>
      </c>
      <c r="BQ60" s="244">
        <f t="shared" si="39"/>
        <v>0</v>
      </c>
      <c r="BR60" s="307">
        <f>BB$75-$BQ60</f>
        <v>0</v>
      </c>
      <c r="BS60" s="245">
        <f t="shared" si="50"/>
        <v>0</v>
      </c>
    </row>
    <row r="61" spans="1:71" ht="23.1" customHeight="1">
      <c r="A61" s="239" t="s">
        <v>132</v>
      </c>
      <c r="B61" s="451" t="s">
        <v>133</v>
      </c>
      <c r="C61" s="376" t="s">
        <v>134</v>
      </c>
      <c r="D61" s="196">
        <v>10.069836999999998</v>
      </c>
      <c r="E61" s="240">
        <f t="shared" si="41"/>
        <v>0</v>
      </c>
      <c r="F61" s="241">
        <f t="shared" si="14"/>
        <v>0</v>
      </c>
      <c r="G61" s="248">
        <v>0</v>
      </c>
      <c r="H61" s="248">
        <v>0</v>
      </c>
      <c r="I61" s="248">
        <v>0</v>
      </c>
      <c r="J61" s="248">
        <v>0</v>
      </c>
      <c r="K61" s="368">
        <v>0</v>
      </c>
      <c r="L61" s="241">
        <f t="shared" si="51"/>
        <v>0</v>
      </c>
      <c r="M61" s="248">
        <v>0</v>
      </c>
      <c r="N61" s="248">
        <v>0</v>
      </c>
      <c r="O61" s="248">
        <v>0</v>
      </c>
      <c r="P61" s="242">
        <f t="shared" si="52"/>
        <v>0</v>
      </c>
      <c r="Q61" s="248">
        <v>0</v>
      </c>
      <c r="R61" s="248">
        <v>0</v>
      </c>
      <c r="S61" s="248">
        <v>0</v>
      </c>
      <c r="T61" s="242">
        <f t="shared" si="53"/>
        <v>0</v>
      </c>
      <c r="U61" s="248">
        <v>0</v>
      </c>
      <c r="V61" s="248">
        <v>0</v>
      </c>
      <c r="W61" s="248">
        <v>0</v>
      </c>
      <c r="X61" s="248">
        <v>0</v>
      </c>
      <c r="Y61" s="248">
        <v>0</v>
      </c>
      <c r="Z61" s="250">
        <v>0</v>
      </c>
      <c r="AA61" s="225">
        <f>SUM(AB61:AK61)+SUM(BD61:BO61)+BB61</f>
        <v>8.6999999999999994E-3</v>
      </c>
      <c r="AB61" s="250">
        <v>0</v>
      </c>
      <c r="AC61" s="248">
        <v>0</v>
      </c>
      <c r="AD61" s="248">
        <v>0</v>
      </c>
      <c r="AE61" s="248">
        <v>0</v>
      </c>
      <c r="AF61" s="248">
        <v>0</v>
      </c>
      <c r="AG61" s="250">
        <v>0</v>
      </c>
      <c r="AH61" s="250">
        <v>0</v>
      </c>
      <c r="AI61" s="248">
        <v>0</v>
      </c>
      <c r="AJ61" s="248">
        <v>0</v>
      </c>
      <c r="AK61" s="242">
        <f t="shared" ref="AK61:AK72" si="55">SUM(AL61:BA61)</f>
        <v>0</v>
      </c>
      <c r="AL61" s="248">
        <v>0</v>
      </c>
      <c r="AM61" s="248">
        <v>0</v>
      </c>
      <c r="AN61" s="248">
        <v>0</v>
      </c>
      <c r="AO61" s="248">
        <v>0</v>
      </c>
      <c r="AP61" s="248">
        <v>0</v>
      </c>
      <c r="AQ61" s="248">
        <v>0</v>
      </c>
      <c r="AR61" s="248">
        <v>0</v>
      </c>
      <c r="AS61" s="248">
        <v>0</v>
      </c>
      <c r="AT61" s="248">
        <v>0</v>
      </c>
      <c r="AU61" s="248">
        <v>0</v>
      </c>
      <c r="AV61" s="248">
        <v>0</v>
      </c>
      <c r="AW61" s="248">
        <v>0</v>
      </c>
      <c r="AX61" s="248">
        <v>0</v>
      </c>
      <c r="AY61" s="248">
        <v>0</v>
      </c>
      <c r="AZ61" s="248">
        <v>0</v>
      </c>
      <c r="BA61" s="248">
        <v>0</v>
      </c>
      <c r="BB61" s="248">
        <v>0</v>
      </c>
      <c r="BC61" s="243">
        <f>$D61-$BQ61</f>
        <v>10.061136999999999</v>
      </c>
      <c r="BD61" s="250">
        <v>0</v>
      </c>
      <c r="BE61" s="248">
        <v>0</v>
      </c>
      <c r="BF61" s="250">
        <v>8.6999999999999994E-3</v>
      </c>
      <c r="BG61" s="248">
        <v>0</v>
      </c>
      <c r="BH61" s="248">
        <v>0</v>
      </c>
      <c r="BI61" s="248">
        <v>0</v>
      </c>
      <c r="BJ61" s="248">
        <v>0</v>
      </c>
      <c r="BK61" s="248">
        <v>0</v>
      </c>
      <c r="BL61" s="248">
        <v>0</v>
      </c>
      <c r="BM61" s="248">
        <v>0</v>
      </c>
      <c r="BN61" s="248">
        <v>0</v>
      </c>
      <c r="BO61" s="248">
        <v>0</v>
      </c>
      <c r="BP61" s="232">
        <v>0</v>
      </c>
      <c r="BQ61" s="244">
        <f t="shared" si="39"/>
        <v>8.6999999999999994E-3</v>
      </c>
      <c r="BR61" s="307">
        <f>BC$75-$BQ61</f>
        <v>6.9128400000000001</v>
      </c>
      <c r="BS61" s="245">
        <f t="shared" si="50"/>
        <v>16.982676999999999</v>
      </c>
    </row>
    <row r="62" spans="1:71" s="270" customFormat="1" ht="23.1" customHeight="1">
      <c r="A62" s="345" t="s">
        <v>135</v>
      </c>
      <c r="B62" s="500" t="s">
        <v>136</v>
      </c>
      <c r="C62" s="215" t="s">
        <v>137</v>
      </c>
      <c r="D62" s="346">
        <v>0.122986</v>
      </c>
      <c r="E62" s="347">
        <f>F62+J62+K62+L62+P62+T62+X62+Y62+Z62</f>
        <v>0</v>
      </c>
      <c r="F62" s="242">
        <f t="shared" si="14"/>
        <v>0</v>
      </c>
      <c r="G62" s="250">
        <v>0</v>
      </c>
      <c r="H62" s="250">
        <v>0</v>
      </c>
      <c r="I62" s="250">
        <v>0</v>
      </c>
      <c r="J62" s="250">
        <v>0</v>
      </c>
      <c r="K62" s="368">
        <v>0</v>
      </c>
      <c r="L62" s="242">
        <f t="shared" si="51"/>
        <v>0</v>
      </c>
      <c r="M62" s="250">
        <v>0</v>
      </c>
      <c r="N62" s="250">
        <v>0</v>
      </c>
      <c r="O62" s="250">
        <v>0</v>
      </c>
      <c r="P62" s="242">
        <f t="shared" si="52"/>
        <v>0</v>
      </c>
      <c r="Q62" s="250">
        <v>0</v>
      </c>
      <c r="R62" s="250">
        <v>0</v>
      </c>
      <c r="S62" s="250">
        <v>0</v>
      </c>
      <c r="T62" s="242">
        <f t="shared" si="53"/>
        <v>0</v>
      </c>
      <c r="U62" s="250">
        <v>0</v>
      </c>
      <c r="V62" s="250">
        <v>0</v>
      </c>
      <c r="W62" s="250">
        <v>0</v>
      </c>
      <c r="X62" s="250">
        <v>0</v>
      </c>
      <c r="Y62" s="250">
        <v>0</v>
      </c>
      <c r="Z62" s="250">
        <v>0</v>
      </c>
      <c r="AA62" s="225">
        <f>SUM(AB62:AK62)+SUM(BB62:BC62)+SUM(BE62:BO62)</f>
        <v>0</v>
      </c>
      <c r="AB62" s="250">
        <v>0</v>
      </c>
      <c r="AC62" s="250">
        <v>0</v>
      </c>
      <c r="AD62" s="250">
        <v>0</v>
      </c>
      <c r="AE62" s="250">
        <v>0</v>
      </c>
      <c r="AF62" s="250">
        <v>0</v>
      </c>
      <c r="AG62" s="250">
        <v>0</v>
      </c>
      <c r="AH62" s="250">
        <v>0</v>
      </c>
      <c r="AI62" s="250">
        <v>0</v>
      </c>
      <c r="AJ62" s="250">
        <v>0</v>
      </c>
      <c r="AK62" s="242">
        <f t="shared" si="55"/>
        <v>0</v>
      </c>
      <c r="AL62" s="250">
        <v>0</v>
      </c>
      <c r="AM62" s="250">
        <v>0</v>
      </c>
      <c r="AN62" s="250">
        <v>0</v>
      </c>
      <c r="AO62" s="250">
        <v>0</v>
      </c>
      <c r="AP62" s="250">
        <v>0</v>
      </c>
      <c r="AQ62" s="250">
        <v>0</v>
      </c>
      <c r="AR62" s="250">
        <v>0</v>
      </c>
      <c r="AS62" s="250">
        <v>0</v>
      </c>
      <c r="AT62" s="250">
        <v>0</v>
      </c>
      <c r="AU62" s="250">
        <v>0</v>
      </c>
      <c r="AV62" s="250">
        <v>0</v>
      </c>
      <c r="AW62" s="250">
        <v>0</v>
      </c>
      <c r="AX62" s="250">
        <v>0</v>
      </c>
      <c r="AY62" s="250">
        <v>0</v>
      </c>
      <c r="AZ62" s="250">
        <v>0</v>
      </c>
      <c r="BA62" s="250">
        <v>0</v>
      </c>
      <c r="BB62" s="250">
        <v>0</v>
      </c>
      <c r="BC62" s="250">
        <v>0</v>
      </c>
      <c r="BD62" s="243">
        <f>$D62-$BQ62</f>
        <v>0.122986</v>
      </c>
      <c r="BE62" s="250">
        <v>0</v>
      </c>
      <c r="BF62" s="250">
        <v>0</v>
      </c>
      <c r="BG62" s="250">
        <v>0</v>
      </c>
      <c r="BH62" s="250">
        <v>0</v>
      </c>
      <c r="BI62" s="250">
        <v>0</v>
      </c>
      <c r="BJ62" s="250">
        <v>0</v>
      </c>
      <c r="BK62" s="250">
        <v>0</v>
      </c>
      <c r="BL62" s="250">
        <v>0</v>
      </c>
      <c r="BM62" s="250">
        <v>0</v>
      </c>
      <c r="BN62" s="250">
        <v>0</v>
      </c>
      <c r="BO62" s="250">
        <v>0</v>
      </c>
      <c r="BP62" s="233">
        <v>0</v>
      </c>
      <c r="BQ62" s="348">
        <f t="shared" si="39"/>
        <v>0</v>
      </c>
      <c r="BR62" s="349">
        <f>BD$75-$BQ62</f>
        <v>3.5709999999999997</v>
      </c>
      <c r="BS62" s="350">
        <f t="shared" si="50"/>
        <v>3.6939859999999998</v>
      </c>
    </row>
    <row r="63" spans="1:71" s="270" customFormat="1" ht="23.1" customHeight="1">
      <c r="A63" s="345" t="s">
        <v>138</v>
      </c>
      <c r="B63" s="500" t="s">
        <v>139</v>
      </c>
      <c r="C63" s="215" t="s">
        <v>140</v>
      </c>
      <c r="D63" s="346">
        <v>657.3521649999999</v>
      </c>
      <c r="E63" s="347">
        <f>F63+J63+K63+L63+P63+T63+X63+Y63+Z63</f>
        <v>0</v>
      </c>
      <c r="F63" s="242">
        <f t="shared" si="14"/>
        <v>0</v>
      </c>
      <c r="G63" s="250">
        <v>0</v>
      </c>
      <c r="H63" s="250">
        <v>0</v>
      </c>
      <c r="I63" s="250">
        <v>0</v>
      </c>
      <c r="J63" s="250">
        <v>0</v>
      </c>
      <c r="K63" s="368">
        <v>0</v>
      </c>
      <c r="L63" s="242">
        <f t="shared" si="51"/>
        <v>0</v>
      </c>
      <c r="M63" s="250">
        <v>0</v>
      </c>
      <c r="N63" s="250">
        <v>0</v>
      </c>
      <c r="O63" s="250">
        <v>0</v>
      </c>
      <c r="P63" s="242">
        <f t="shared" si="52"/>
        <v>0</v>
      </c>
      <c r="Q63" s="250">
        <v>0</v>
      </c>
      <c r="R63" s="250">
        <v>0</v>
      </c>
      <c r="S63" s="250">
        <v>0</v>
      </c>
      <c r="T63" s="242">
        <f t="shared" si="53"/>
        <v>0</v>
      </c>
      <c r="U63" s="250">
        <v>0</v>
      </c>
      <c r="V63" s="250">
        <v>0</v>
      </c>
      <c r="W63" s="250">
        <v>0</v>
      </c>
      <c r="X63" s="250">
        <v>0</v>
      </c>
      <c r="Y63" s="250">
        <v>0</v>
      </c>
      <c r="Z63" s="250">
        <v>0</v>
      </c>
      <c r="AA63" s="225">
        <f>SUM(AB63:AK63)+SUM(BB63:BD63)+SUM(BF63:BO63)</f>
        <v>9.3507400000000001</v>
      </c>
      <c r="AB63" s="250">
        <v>0</v>
      </c>
      <c r="AC63" s="250">
        <v>0</v>
      </c>
      <c r="AD63" s="250">
        <v>0</v>
      </c>
      <c r="AE63" s="250">
        <v>0</v>
      </c>
      <c r="AF63" s="250">
        <v>0.09</v>
      </c>
      <c r="AG63" s="250">
        <v>0</v>
      </c>
      <c r="AH63" s="250">
        <v>0</v>
      </c>
      <c r="AI63" s="250">
        <v>0</v>
      </c>
      <c r="AJ63" s="250">
        <v>0</v>
      </c>
      <c r="AK63" s="242">
        <f t="shared" si="55"/>
        <v>6.44374</v>
      </c>
      <c r="AL63" s="250">
        <v>6.3491399999999993</v>
      </c>
      <c r="AM63" s="250">
        <v>0</v>
      </c>
      <c r="AN63" s="250">
        <v>0</v>
      </c>
      <c r="AO63" s="250">
        <v>0</v>
      </c>
      <c r="AP63" s="250">
        <v>2.1600000000000001E-2</v>
      </c>
      <c r="AQ63" s="250">
        <v>0</v>
      </c>
      <c r="AR63" s="250">
        <v>7.2999999999999995E-2</v>
      </c>
      <c r="AS63" s="250">
        <v>0</v>
      </c>
      <c r="AT63" s="250">
        <v>0</v>
      </c>
      <c r="AU63" s="250">
        <v>0</v>
      </c>
      <c r="AV63" s="250">
        <v>0</v>
      </c>
      <c r="AW63" s="250">
        <v>0</v>
      </c>
      <c r="AX63" s="250">
        <v>0</v>
      </c>
      <c r="AY63" s="250">
        <v>0</v>
      </c>
      <c r="AZ63" s="250">
        <v>0</v>
      </c>
      <c r="BA63" s="250">
        <v>0</v>
      </c>
      <c r="BB63" s="250">
        <v>0</v>
      </c>
      <c r="BC63" s="250">
        <v>0</v>
      </c>
      <c r="BD63" s="250">
        <v>2.7010000000000001</v>
      </c>
      <c r="BE63" s="243">
        <f>$D63-$BQ63</f>
        <v>648.00142499999993</v>
      </c>
      <c r="BF63" s="250">
        <v>0</v>
      </c>
      <c r="BG63" s="250">
        <v>0</v>
      </c>
      <c r="BH63" s="250">
        <v>0</v>
      </c>
      <c r="BI63" s="250">
        <v>0</v>
      </c>
      <c r="BJ63" s="250">
        <v>0.11600000000000001</v>
      </c>
      <c r="BK63" s="250">
        <v>0</v>
      </c>
      <c r="BL63" s="250">
        <v>0</v>
      </c>
      <c r="BM63" s="250">
        <v>0</v>
      </c>
      <c r="BN63" s="250">
        <v>0</v>
      </c>
      <c r="BO63" s="250">
        <v>0</v>
      </c>
      <c r="BP63" s="233">
        <v>0</v>
      </c>
      <c r="BQ63" s="348">
        <f t="shared" si="39"/>
        <v>9.3507400000000001</v>
      </c>
      <c r="BR63" s="349">
        <f>BE$75-$BQ63</f>
        <v>36.749260000000007</v>
      </c>
      <c r="BS63" s="350">
        <f t="shared" si="50"/>
        <v>694.10142499999995</v>
      </c>
    </row>
    <row r="64" spans="1:71" s="270" customFormat="1" ht="23.1" customHeight="1">
      <c r="A64" s="345" t="s">
        <v>141</v>
      </c>
      <c r="B64" s="500" t="s">
        <v>142</v>
      </c>
      <c r="C64" s="215" t="s">
        <v>143</v>
      </c>
      <c r="D64" s="346">
        <v>22.079072</v>
      </c>
      <c r="E64" s="347">
        <f>F64+J64+K64+L64+P64+T64+X64+Y64+Z64</f>
        <v>0</v>
      </c>
      <c r="F64" s="242">
        <f t="shared" si="14"/>
        <v>0</v>
      </c>
      <c r="G64" s="250">
        <v>0</v>
      </c>
      <c r="H64" s="250">
        <v>0</v>
      </c>
      <c r="I64" s="250">
        <v>0</v>
      </c>
      <c r="J64" s="250">
        <v>0</v>
      </c>
      <c r="K64" s="368">
        <v>0</v>
      </c>
      <c r="L64" s="242">
        <f t="shared" si="51"/>
        <v>0</v>
      </c>
      <c r="M64" s="250">
        <v>0</v>
      </c>
      <c r="N64" s="250">
        <v>0</v>
      </c>
      <c r="O64" s="250">
        <v>0</v>
      </c>
      <c r="P64" s="242">
        <f t="shared" si="52"/>
        <v>0</v>
      </c>
      <c r="Q64" s="250">
        <v>0</v>
      </c>
      <c r="R64" s="250">
        <v>0</v>
      </c>
      <c r="S64" s="250">
        <v>0</v>
      </c>
      <c r="T64" s="242">
        <f t="shared" si="53"/>
        <v>0</v>
      </c>
      <c r="U64" s="250">
        <v>0</v>
      </c>
      <c r="V64" s="250">
        <v>0</v>
      </c>
      <c r="W64" s="250">
        <v>0</v>
      </c>
      <c r="X64" s="250">
        <v>0</v>
      </c>
      <c r="Y64" s="250">
        <v>0</v>
      </c>
      <c r="Z64" s="250">
        <v>0</v>
      </c>
      <c r="AA64" s="225">
        <f>SUM(AB64:AK64)+SUM(BB64:BE64)+SUM(BG64:BO64)</f>
        <v>1.0449999999999999</v>
      </c>
      <c r="AB64" s="250">
        <v>0</v>
      </c>
      <c r="AC64" s="250">
        <v>0</v>
      </c>
      <c r="AD64" s="250">
        <v>0</v>
      </c>
      <c r="AE64" s="250">
        <v>0</v>
      </c>
      <c r="AF64" s="250">
        <v>0</v>
      </c>
      <c r="AG64" s="250">
        <v>0</v>
      </c>
      <c r="AH64" s="250">
        <v>0</v>
      </c>
      <c r="AI64" s="250">
        <v>0</v>
      </c>
      <c r="AJ64" s="250">
        <v>0</v>
      </c>
      <c r="AK64" s="242">
        <f t="shared" si="55"/>
        <v>0.995</v>
      </c>
      <c r="AL64" s="250">
        <v>0.97</v>
      </c>
      <c r="AM64" s="250">
        <v>0</v>
      </c>
      <c r="AN64" s="250">
        <v>0</v>
      </c>
      <c r="AO64" s="250">
        <v>0</v>
      </c>
      <c r="AP64" s="250">
        <v>0</v>
      </c>
      <c r="AQ64" s="250">
        <v>0</v>
      </c>
      <c r="AR64" s="250">
        <v>2.5000000000000001E-2</v>
      </c>
      <c r="AS64" s="250">
        <v>0</v>
      </c>
      <c r="AT64" s="250">
        <v>0</v>
      </c>
      <c r="AU64" s="250">
        <v>0</v>
      </c>
      <c r="AV64" s="250">
        <v>0</v>
      </c>
      <c r="AW64" s="250">
        <v>0</v>
      </c>
      <c r="AX64" s="250">
        <v>0</v>
      </c>
      <c r="AY64" s="250">
        <v>0</v>
      </c>
      <c r="AZ64" s="250">
        <v>0</v>
      </c>
      <c r="BA64" s="250">
        <v>0</v>
      </c>
      <c r="BB64" s="250">
        <v>0</v>
      </c>
      <c r="BC64" s="250">
        <v>0.05</v>
      </c>
      <c r="BD64" s="250">
        <v>0</v>
      </c>
      <c r="BE64" s="250">
        <v>0</v>
      </c>
      <c r="BF64" s="243">
        <f>$D64-$BQ64</f>
        <v>21.034072000000002</v>
      </c>
      <c r="BG64" s="250">
        <v>0</v>
      </c>
      <c r="BH64" s="250">
        <v>0</v>
      </c>
      <c r="BI64" s="250">
        <v>0</v>
      </c>
      <c r="BJ64" s="250">
        <v>0</v>
      </c>
      <c r="BK64" s="250">
        <v>0</v>
      </c>
      <c r="BL64" s="250">
        <v>0</v>
      </c>
      <c r="BM64" s="250">
        <v>0</v>
      </c>
      <c r="BN64" s="250">
        <v>0</v>
      </c>
      <c r="BO64" s="250">
        <v>0</v>
      </c>
      <c r="BP64" s="233">
        <v>0</v>
      </c>
      <c r="BQ64" s="348">
        <f t="shared" si="39"/>
        <v>1.0449999999999999</v>
      </c>
      <c r="BR64" s="349">
        <f>BF$75-$BQ64</f>
        <v>5.8849499999999999</v>
      </c>
      <c r="BS64" s="350">
        <f t="shared" si="50"/>
        <v>27.964022</v>
      </c>
    </row>
    <row r="65" spans="1:71" s="270" customFormat="1" ht="23.1" customHeight="1">
      <c r="A65" s="345" t="s">
        <v>144</v>
      </c>
      <c r="B65" s="500" t="s">
        <v>145</v>
      </c>
      <c r="C65" s="215" t="s">
        <v>146</v>
      </c>
      <c r="D65" s="346">
        <v>11.057441000000001</v>
      </c>
      <c r="E65" s="347">
        <f t="shared" si="41"/>
        <v>0</v>
      </c>
      <c r="F65" s="242">
        <f t="shared" si="14"/>
        <v>0</v>
      </c>
      <c r="G65" s="250">
        <v>0</v>
      </c>
      <c r="H65" s="250">
        <v>0</v>
      </c>
      <c r="I65" s="250">
        <v>0</v>
      </c>
      <c r="J65" s="250">
        <v>0</v>
      </c>
      <c r="K65" s="368">
        <v>0</v>
      </c>
      <c r="L65" s="242">
        <f t="shared" si="51"/>
        <v>0</v>
      </c>
      <c r="M65" s="250">
        <v>0</v>
      </c>
      <c r="N65" s="250">
        <v>0</v>
      </c>
      <c r="O65" s="250">
        <v>0</v>
      </c>
      <c r="P65" s="242">
        <f t="shared" si="52"/>
        <v>0</v>
      </c>
      <c r="Q65" s="250">
        <v>0</v>
      </c>
      <c r="R65" s="250">
        <v>0</v>
      </c>
      <c r="S65" s="250">
        <v>0</v>
      </c>
      <c r="T65" s="242">
        <f t="shared" si="53"/>
        <v>0</v>
      </c>
      <c r="U65" s="250">
        <v>0</v>
      </c>
      <c r="V65" s="250">
        <v>0</v>
      </c>
      <c r="W65" s="250">
        <v>0</v>
      </c>
      <c r="X65" s="250">
        <v>0</v>
      </c>
      <c r="Y65" s="250">
        <v>0</v>
      </c>
      <c r="Z65" s="250">
        <v>0</v>
      </c>
      <c r="AA65" s="225">
        <f>SUM(AB65:AK65)+SUM(BB65:BF65)+SUM(BH65:BO65)</f>
        <v>0.43829000000000001</v>
      </c>
      <c r="AB65" s="250">
        <v>6.3670000000000004E-2</v>
      </c>
      <c r="AC65" s="250">
        <v>0</v>
      </c>
      <c r="AD65" s="250">
        <v>0</v>
      </c>
      <c r="AE65" s="250">
        <v>0</v>
      </c>
      <c r="AF65" s="250">
        <v>0</v>
      </c>
      <c r="AG65" s="250">
        <v>0.02</v>
      </c>
      <c r="AH65" s="250">
        <v>0</v>
      </c>
      <c r="AI65" s="250">
        <v>0</v>
      </c>
      <c r="AJ65" s="250">
        <v>0</v>
      </c>
      <c r="AK65" s="242">
        <f t="shared" si="55"/>
        <v>0.31279999999999997</v>
      </c>
      <c r="AL65" s="250">
        <v>0</v>
      </c>
      <c r="AM65" s="250">
        <v>0</v>
      </c>
      <c r="AN65" s="250">
        <v>0.22</v>
      </c>
      <c r="AO65" s="250">
        <v>0</v>
      </c>
      <c r="AP65" s="250">
        <v>0</v>
      </c>
      <c r="AQ65" s="250">
        <v>0</v>
      </c>
      <c r="AR65" s="250">
        <v>0</v>
      </c>
      <c r="AS65" s="250">
        <v>0</v>
      </c>
      <c r="AT65" s="250">
        <v>0</v>
      </c>
      <c r="AU65" s="250">
        <v>9.2799999999999994E-2</v>
      </c>
      <c r="AV65" s="250">
        <v>0</v>
      </c>
      <c r="AW65" s="250">
        <v>0</v>
      </c>
      <c r="AX65" s="250">
        <v>0</v>
      </c>
      <c r="AY65" s="250">
        <v>0</v>
      </c>
      <c r="AZ65" s="250">
        <v>0</v>
      </c>
      <c r="BA65" s="250">
        <v>0</v>
      </c>
      <c r="BB65" s="250">
        <v>0</v>
      </c>
      <c r="BC65" s="250">
        <v>4.1820000000000003E-2</v>
      </c>
      <c r="BD65" s="250">
        <v>0</v>
      </c>
      <c r="BE65" s="250">
        <v>0</v>
      </c>
      <c r="BF65" s="250">
        <v>0</v>
      </c>
      <c r="BG65" s="243">
        <f>$D65-$BQ65</f>
        <v>10.619151</v>
      </c>
      <c r="BH65" s="250">
        <v>0</v>
      </c>
      <c r="BI65" s="250">
        <v>0</v>
      </c>
      <c r="BJ65" s="250">
        <v>0</v>
      </c>
      <c r="BK65" s="250">
        <v>0</v>
      </c>
      <c r="BL65" s="250">
        <v>0</v>
      </c>
      <c r="BM65" s="250">
        <v>0</v>
      </c>
      <c r="BN65" s="250">
        <v>0</v>
      </c>
      <c r="BO65" s="250">
        <v>0</v>
      </c>
      <c r="BP65" s="233">
        <v>0</v>
      </c>
      <c r="BQ65" s="348">
        <f t="shared" si="39"/>
        <v>0.43829000000000001</v>
      </c>
      <c r="BR65" s="349">
        <f>BG$75-$BQ65</f>
        <v>0.51171000000000011</v>
      </c>
      <c r="BS65" s="350">
        <f t="shared" si="50"/>
        <v>11.569151000000002</v>
      </c>
    </row>
    <row r="66" spans="1:71" ht="31.5" customHeight="1">
      <c r="A66" s="239" t="s">
        <v>147</v>
      </c>
      <c r="B66" s="451" t="s">
        <v>148</v>
      </c>
      <c r="C66" s="376" t="s">
        <v>149</v>
      </c>
      <c r="D66" s="196">
        <v>1.2964529999999999</v>
      </c>
      <c r="E66" s="240">
        <f t="shared" si="41"/>
        <v>0</v>
      </c>
      <c r="F66" s="241">
        <f t="shared" si="14"/>
        <v>0</v>
      </c>
      <c r="G66" s="248">
        <v>0</v>
      </c>
      <c r="H66" s="248">
        <v>0</v>
      </c>
      <c r="I66" s="248">
        <v>0</v>
      </c>
      <c r="J66" s="248">
        <v>0</v>
      </c>
      <c r="K66" s="368">
        <v>0</v>
      </c>
      <c r="L66" s="241">
        <f t="shared" si="51"/>
        <v>0</v>
      </c>
      <c r="M66" s="248">
        <v>0</v>
      </c>
      <c r="N66" s="248">
        <v>0</v>
      </c>
      <c r="O66" s="248">
        <v>0</v>
      </c>
      <c r="P66" s="242">
        <f t="shared" si="52"/>
        <v>0</v>
      </c>
      <c r="Q66" s="248">
        <v>0</v>
      </c>
      <c r="R66" s="248">
        <v>0</v>
      </c>
      <c r="S66" s="248">
        <v>0</v>
      </c>
      <c r="T66" s="242">
        <f t="shared" si="53"/>
        <v>0</v>
      </c>
      <c r="U66" s="248">
        <v>0</v>
      </c>
      <c r="V66" s="248">
        <v>0</v>
      </c>
      <c r="W66" s="248">
        <v>0</v>
      </c>
      <c r="X66" s="248">
        <v>0</v>
      </c>
      <c r="Y66" s="248">
        <v>0</v>
      </c>
      <c r="Z66" s="250">
        <v>0</v>
      </c>
      <c r="AA66" s="225">
        <f>SUM(AB66:AK66)+SUM(BB66:BG66)+SUM(BI66:BO66)</f>
        <v>4.4859999999999997E-2</v>
      </c>
      <c r="AB66" s="250">
        <v>0</v>
      </c>
      <c r="AC66" s="248">
        <v>0</v>
      </c>
      <c r="AD66" s="248">
        <v>0</v>
      </c>
      <c r="AE66" s="248">
        <v>0</v>
      </c>
      <c r="AF66" s="248">
        <v>0</v>
      </c>
      <c r="AG66" s="250">
        <v>0</v>
      </c>
      <c r="AH66" s="250">
        <v>0</v>
      </c>
      <c r="AI66" s="248">
        <v>0</v>
      </c>
      <c r="AJ66" s="248">
        <v>0</v>
      </c>
      <c r="AK66" s="242">
        <f t="shared" si="55"/>
        <v>0</v>
      </c>
      <c r="AL66" s="248">
        <v>0</v>
      </c>
      <c r="AM66" s="248">
        <v>0</v>
      </c>
      <c r="AN66" s="248">
        <v>0</v>
      </c>
      <c r="AO66" s="248">
        <v>0</v>
      </c>
      <c r="AP66" s="248">
        <v>0</v>
      </c>
      <c r="AQ66" s="248">
        <v>0</v>
      </c>
      <c r="AR66" s="248">
        <v>0</v>
      </c>
      <c r="AS66" s="248">
        <v>0</v>
      </c>
      <c r="AT66" s="248">
        <v>0</v>
      </c>
      <c r="AU66" s="248">
        <v>0</v>
      </c>
      <c r="AV66" s="248">
        <v>0</v>
      </c>
      <c r="AW66" s="248">
        <v>0</v>
      </c>
      <c r="AX66" s="248">
        <v>0</v>
      </c>
      <c r="AY66" s="248">
        <v>0</v>
      </c>
      <c r="AZ66" s="248">
        <v>0</v>
      </c>
      <c r="BA66" s="248">
        <v>0</v>
      </c>
      <c r="BB66" s="248">
        <v>0</v>
      </c>
      <c r="BC66" s="248">
        <v>0</v>
      </c>
      <c r="BD66" s="250">
        <v>0</v>
      </c>
      <c r="BE66" s="248">
        <v>0</v>
      </c>
      <c r="BF66" s="250">
        <v>1.486E-2</v>
      </c>
      <c r="BG66" s="248">
        <v>0.03</v>
      </c>
      <c r="BH66" s="243">
        <f>$D66-$BQ66</f>
        <v>1.251593</v>
      </c>
      <c r="BI66" s="248">
        <v>0</v>
      </c>
      <c r="BJ66" s="248">
        <v>0</v>
      </c>
      <c r="BK66" s="248">
        <v>0</v>
      </c>
      <c r="BL66" s="248">
        <v>0</v>
      </c>
      <c r="BM66" s="248">
        <v>0</v>
      </c>
      <c r="BN66" s="248">
        <v>0</v>
      </c>
      <c r="BO66" s="248">
        <v>0</v>
      </c>
      <c r="BP66" s="232">
        <v>0</v>
      </c>
      <c r="BQ66" s="244">
        <f t="shared" si="39"/>
        <v>4.4859999999999997E-2</v>
      </c>
      <c r="BR66" s="307">
        <f>BH$75-$BQ66</f>
        <v>0.40513999999999994</v>
      </c>
      <c r="BS66" s="245">
        <f t="shared" si="50"/>
        <v>1.7015929999999999</v>
      </c>
    </row>
    <row r="67" spans="1:71" ht="23.1" customHeight="1">
      <c r="A67" s="239" t="s">
        <v>150</v>
      </c>
      <c r="B67" s="451" t="s">
        <v>151</v>
      </c>
      <c r="C67" s="376" t="s">
        <v>172</v>
      </c>
      <c r="D67" s="196">
        <v>0</v>
      </c>
      <c r="E67" s="240">
        <f t="shared" si="41"/>
        <v>0</v>
      </c>
      <c r="F67" s="241">
        <f t="shared" si="14"/>
        <v>0</v>
      </c>
      <c r="G67" s="248">
        <v>0</v>
      </c>
      <c r="H67" s="248">
        <v>0</v>
      </c>
      <c r="I67" s="248">
        <v>0</v>
      </c>
      <c r="J67" s="248">
        <v>0</v>
      </c>
      <c r="K67" s="368">
        <v>0</v>
      </c>
      <c r="L67" s="248">
        <v>0</v>
      </c>
      <c r="M67" s="248">
        <v>0</v>
      </c>
      <c r="N67" s="248">
        <v>0</v>
      </c>
      <c r="O67" s="248">
        <v>0</v>
      </c>
      <c r="P67" s="250">
        <v>0</v>
      </c>
      <c r="Q67" s="248">
        <v>0</v>
      </c>
      <c r="R67" s="248">
        <v>0</v>
      </c>
      <c r="S67" s="248">
        <v>0</v>
      </c>
      <c r="T67" s="250">
        <v>0</v>
      </c>
      <c r="U67" s="248">
        <v>0</v>
      </c>
      <c r="V67" s="248">
        <v>0</v>
      </c>
      <c r="W67" s="248">
        <v>0</v>
      </c>
      <c r="X67" s="248">
        <v>0</v>
      </c>
      <c r="Y67" s="248">
        <v>0</v>
      </c>
      <c r="Z67" s="250">
        <v>0</v>
      </c>
      <c r="AA67" s="250">
        <v>0</v>
      </c>
      <c r="AB67" s="250">
        <v>0</v>
      </c>
      <c r="AC67" s="248">
        <v>0</v>
      </c>
      <c r="AD67" s="248">
        <v>0</v>
      </c>
      <c r="AE67" s="248">
        <v>0</v>
      </c>
      <c r="AF67" s="248">
        <v>0</v>
      </c>
      <c r="AG67" s="250">
        <v>0</v>
      </c>
      <c r="AH67" s="250">
        <v>0</v>
      </c>
      <c r="AI67" s="248">
        <v>0</v>
      </c>
      <c r="AJ67" s="248">
        <v>0</v>
      </c>
      <c r="AK67" s="250">
        <v>0</v>
      </c>
      <c r="AL67" s="248">
        <v>0</v>
      </c>
      <c r="AM67" s="248">
        <v>0</v>
      </c>
      <c r="AN67" s="248">
        <v>0</v>
      </c>
      <c r="AO67" s="248">
        <v>0</v>
      </c>
      <c r="AP67" s="248">
        <v>0</v>
      </c>
      <c r="AQ67" s="248">
        <v>0</v>
      </c>
      <c r="AR67" s="248">
        <v>0</v>
      </c>
      <c r="AS67" s="248">
        <v>0</v>
      </c>
      <c r="AT67" s="248">
        <v>0</v>
      </c>
      <c r="AU67" s="248">
        <v>0</v>
      </c>
      <c r="AV67" s="248">
        <v>0</v>
      </c>
      <c r="AW67" s="248">
        <v>0</v>
      </c>
      <c r="AX67" s="248">
        <v>0</v>
      </c>
      <c r="AY67" s="248">
        <v>0</v>
      </c>
      <c r="AZ67" s="248">
        <v>0</v>
      </c>
      <c r="BA67" s="248">
        <v>0</v>
      </c>
      <c r="BB67" s="248">
        <v>0</v>
      </c>
      <c r="BC67" s="248">
        <v>0</v>
      </c>
      <c r="BD67" s="250">
        <v>0</v>
      </c>
      <c r="BE67" s="248">
        <v>0</v>
      </c>
      <c r="BF67" s="250">
        <v>0</v>
      </c>
      <c r="BG67" s="248">
        <v>0</v>
      </c>
      <c r="BH67" s="248">
        <v>0</v>
      </c>
      <c r="BI67" s="243">
        <f>$D67-$BQ67</f>
        <v>0</v>
      </c>
      <c r="BJ67" s="248">
        <v>0</v>
      </c>
      <c r="BK67" s="248">
        <v>0</v>
      </c>
      <c r="BL67" s="248">
        <v>0</v>
      </c>
      <c r="BM67" s="248">
        <v>0</v>
      </c>
      <c r="BN67" s="248">
        <v>0</v>
      </c>
      <c r="BO67" s="248">
        <v>0</v>
      </c>
      <c r="BP67" s="248">
        <v>0</v>
      </c>
      <c r="BQ67" s="244">
        <f t="shared" si="39"/>
        <v>0</v>
      </c>
      <c r="BR67" s="307">
        <f>BI$75-$BQ67</f>
        <v>0</v>
      </c>
      <c r="BS67" s="245">
        <f t="shared" si="50"/>
        <v>0</v>
      </c>
    </row>
    <row r="68" spans="1:71" s="270" customFormat="1" ht="23.1" customHeight="1">
      <c r="A68" s="345" t="s">
        <v>152</v>
      </c>
      <c r="B68" s="500" t="s">
        <v>153</v>
      </c>
      <c r="C68" s="215" t="s">
        <v>154</v>
      </c>
      <c r="D68" s="346">
        <v>6.393686999999999</v>
      </c>
      <c r="E68" s="347">
        <f t="shared" si="41"/>
        <v>0</v>
      </c>
      <c r="F68" s="242">
        <f t="shared" si="14"/>
        <v>0</v>
      </c>
      <c r="G68" s="250">
        <v>0</v>
      </c>
      <c r="H68" s="250">
        <v>0</v>
      </c>
      <c r="I68" s="250">
        <v>0</v>
      </c>
      <c r="J68" s="250">
        <v>0</v>
      </c>
      <c r="K68" s="368">
        <v>0</v>
      </c>
      <c r="L68" s="242">
        <f t="shared" si="51"/>
        <v>0</v>
      </c>
      <c r="M68" s="250">
        <v>0</v>
      </c>
      <c r="N68" s="250">
        <v>0</v>
      </c>
      <c r="O68" s="250">
        <v>0</v>
      </c>
      <c r="P68" s="242">
        <f t="shared" si="52"/>
        <v>0</v>
      </c>
      <c r="Q68" s="250">
        <v>0</v>
      </c>
      <c r="R68" s="250">
        <v>0</v>
      </c>
      <c r="S68" s="250">
        <v>0</v>
      </c>
      <c r="T68" s="242">
        <f t="shared" si="53"/>
        <v>0</v>
      </c>
      <c r="U68" s="250">
        <v>0</v>
      </c>
      <c r="V68" s="250">
        <v>0</v>
      </c>
      <c r="W68" s="250">
        <v>0</v>
      </c>
      <c r="X68" s="250">
        <v>0</v>
      </c>
      <c r="Y68" s="250">
        <v>0</v>
      </c>
      <c r="Z68" s="250">
        <v>0</v>
      </c>
      <c r="AA68" s="225">
        <f>SUM(AB68:AK68)+SUM(BB68:BI68)+SUM(BK68:BO68)</f>
        <v>0</v>
      </c>
      <c r="AB68" s="250">
        <v>0</v>
      </c>
      <c r="AC68" s="250">
        <v>0</v>
      </c>
      <c r="AD68" s="250">
        <v>0</v>
      </c>
      <c r="AE68" s="250">
        <v>0</v>
      </c>
      <c r="AF68" s="250">
        <v>0</v>
      </c>
      <c r="AG68" s="250">
        <v>0</v>
      </c>
      <c r="AH68" s="250">
        <v>0</v>
      </c>
      <c r="AI68" s="250">
        <v>0</v>
      </c>
      <c r="AJ68" s="250">
        <v>0</v>
      </c>
      <c r="AK68" s="242">
        <f t="shared" si="55"/>
        <v>0</v>
      </c>
      <c r="AL68" s="250">
        <v>0</v>
      </c>
      <c r="AM68" s="250">
        <v>0</v>
      </c>
      <c r="AN68" s="250">
        <v>0</v>
      </c>
      <c r="AO68" s="250">
        <v>0</v>
      </c>
      <c r="AP68" s="250">
        <v>0</v>
      </c>
      <c r="AQ68" s="250">
        <v>0</v>
      </c>
      <c r="AR68" s="250">
        <v>0</v>
      </c>
      <c r="AS68" s="250">
        <v>0</v>
      </c>
      <c r="AT68" s="250">
        <v>0</v>
      </c>
      <c r="AU68" s="250">
        <v>0</v>
      </c>
      <c r="AV68" s="250">
        <v>0</v>
      </c>
      <c r="AW68" s="250">
        <v>0</v>
      </c>
      <c r="AX68" s="250">
        <v>0</v>
      </c>
      <c r="AY68" s="250">
        <v>0</v>
      </c>
      <c r="AZ68" s="250">
        <v>0</v>
      </c>
      <c r="BA68" s="250">
        <v>0</v>
      </c>
      <c r="BB68" s="250">
        <v>0</v>
      </c>
      <c r="BC68" s="250">
        <v>0</v>
      </c>
      <c r="BD68" s="250">
        <v>0</v>
      </c>
      <c r="BE68" s="250">
        <v>0</v>
      </c>
      <c r="BF68" s="250">
        <v>0</v>
      </c>
      <c r="BG68" s="250">
        <v>0</v>
      </c>
      <c r="BH68" s="250">
        <v>0</v>
      </c>
      <c r="BI68" s="250">
        <v>0</v>
      </c>
      <c r="BJ68" s="243">
        <f>$D68-$BQ68</f>
        <v>6.393686999999999</v>
      </c>
      <c r="BK68" s="250">
        <v>0</v>
      </c>
      <c r="BL68" s="250">
        <v>0</v>
      </c>
      <c r="BM68" s="250">
        <v>0</v>
      </c>
      <c r="BN68" s="250">
        <v>0</v>
      </c>
      <c r="BO68" s="250">
        <v>0</v>
      </c>
      <c r="BP68" s="233">
        <v>0</v>
      </c>
      <c r="BQ68" s="348">
        <f t="shared" si="39"/>
        <v>0</v>
      </c>
      <c r="BR68" s="349">
        <f>BJ$75-$BQ68</f>
        <v>1.71</v>
      </c>
      <c r="BS68" s="350">
        <f t="shared" si="50"/>
        <v>8.103686999999999</v>
      </c>
    </row>
    <row r="69" spans="1:71" ht="23.1" customHeight="1">
      <c r="A69" s="239" t="s">
        <v>155</v>
      </c>
      <c r="B69" s="451" t="s">
        <v>156</v>
      </c>
      <c r="C69" s="376" t="s">
        <v>157</v>
      </c>
      <c r="D69" s="196">
        <v>1398.2549770000001</v>
      </c>
      <c r="E69" s="240">
        <f t="shared" si="41"/>
        <v>0</v>
      </c>
      <c r="F69" s="241">
        <f t="shared" si="14"/>
        <v>0</v>
      </c>
      <c r="G69" s="248">
        <v>0</v>
      </c>
      <c r="H69" s="248">
        <v>0</v>
      </c>
      <c r="I69" s="248">
        <v>0</v>
      </c>
      <c r="J69" s="248">
        <v>0</v>
      </c>
      <c r="K69" s="368">
        <v>0</v>
      </c>
      <c r="L69" s="241">
        <f t="shared" si="51"/>
        <v>0</v>
      </c>
      <c r="M69" s="248">
        <v>0</v>
      </c>
      <c r="N69" s="248">
        <v>0</v>
      </c>
      <c r="O69" s="248">
        <v>0</v>
      </c>
      <c r="P69" s="242">
        <f t="shared" si="52"/>
        <v>0</v>
      </c>
      <c r="Q69" s="248">
        <v>0</v>
      </c>
      <c r="R69" s="248">
        <v>0</v>
      </c>
      <c r="S69" s="248">
        <v>0</v>
      </c>
      <c r="T69" s="242">
        <f t="shared" si="53"/>
        <v>0</v>
      </c>
      <c r="U69" s="248">
        <v>0</v>
      </c>
      <c r="V69" s="248">
        <v>0</v>
      </c>
      <c r="W69" s="248">
        <v>0</v>
      </c>
      <c r="X69" s="248">
        <v>0</v>
      </c>
      <c r="Y69" s="248">
        <v>0</v>
      </c>
      <c r="Z69" s="250">
        <v>0</v>
      </c>
      <c r="AA69" s="225">
        <f>SUM(AB69:AK69)+SUM(BB69:BJ69)+SUM(BL69:BO69)</f>
        <v>177.35938999999999</v>
      </c>
      <c r="AB69" s="250">
        <v>0</v>
      </c>
      <c r="AC69" s="248">
        <v>0</v>
      </c>
      <c r="AD69" s="248">
        <v>0</v>
      </c>
      <c r="AE69" s="248">
        <v>0</v>
      </c>
      <c r="AF69" s="248">
        <v>0</v>
      </c>
      <c r="AG69" s="250">
        <v>0</v>
      </c>
      <c r="AH69" s="250">
        <v>0</v>
      </c>
      <c r="AI69" s="248">
        <v>0</v>
      </c>
      <c r="AJ69" s="248">
        <v>2.64</v>
      </c>
      <c r="AK69" s="242">
        <f t="shared" si="55"/>
        <v>174.71939</v>
      </c>
      <c r="AL69" s="248">
        <v>2.20939</v>
      </c>
      <c r="AM69" s="248">
        <v>0</v>
      </c>
      <c r="AN69" s="248">
        <v>0</v>
      </c>
      <c r="AO69" s="248">
        <v>0</v>
      </c>
      <c r="AP69" s="248">
        <v>0</v>
      </c>
      <c r="AQ69" s="248">
        <v>0</v>
      </c>
      <c r="AR69" s="248">
        <v>172.51</v>
      </c>
      <c r="AS69" s="248">
        <v>0</v>
      </c>
      <c r="AT69" s="248">
        <v>0</v>
      </c>
      <c r="AU69" s="248">
        <v>0</v>
      </c>
      <c r="AV69" s="248">
        <v>0</v>
      </c>
      <c r="AW69" s="248">
        <v>0</v>
      </c>
      <c r="AX69" s="248">
        <v>0</v>
      </c>
      <c r="AY69" s="248">
        <v>0</v>
      </c>
      <c r="AZ69" s="248">
        <v>0</v>
      </c>
      <c r="BA69" s="248">
        <v>0</v>
      </c>
      <c r="BB69" s="248">
        <v>0</v>
      </c>
      <c r="BC69" s="248">
        <v>0</v>
      </c>
      <c r="BD69" s="250">
        <v>0</v>
      </c>
      <c r="BE69" s="248">
        <v>0</v>
      </c>
      <c r="BF69" s="250">
        <v>0</v>
      </c>
      <c r="BG69" s="248">
        <v>0</v>
      </c>
      <c r="BH69" s="248">
        <v>0</v>
      </c>
      <c r="BI69" s="248">
        <v>0</v>
      </c>
      <c r="BJ69" s="248">
        <v>0</v>
      </c>
      <c r="BK69" s="243">
        <f>$D69-$BQ69</f>
        <v>1220.895587</v>
      </c>
      <c r="BL69" s="248">
        <v>0</v>
      </c>
      <c r="BM69" s="248">
        <v>0</v>
      </c>
      <c r="BN69" s="248">
        <v>0</v>
      </c>
      <c r="BO69" s="248">
        <v>0</v>
      </c>
      <c r="BP69" s="232">
        <v>0</v>
      </c>
      <c r="BQ69" s="244">
        <f t="shared" si="39"/>
        <v>177.35938999999999</v>
      </c>
      <c r="BR69" s="307">
        <f>BK$75-$BQ69</f>
        <v>-177.35938999999999</v>
      </c>
      <c r="BS69" s="245">
        <f t="shared" si="50"/>
        <v>1220.895587</v>
      </c>
    </row>
    <row r="70" spans="1:71" s="270" customFormat="1" ht="23.1" customHeight="1">
      <c r="A70" s="345" t="s">
        <v>158</v>
      </c>
      <c r="B70" s="500" t="s">
        <v>159</v>
      </c>
      <c r="C70" s="215" t="s">
        <v>160</v>
      </c>
      <c r="D70" s="346">
        <v>112.57449399999997</v>
      </c>
      <c r="E70" s="347">
        <f t="shared" si="41"/>
        <v>0</v>
      </c>
      <c r="F70" s="242">
        <f t="shared" si="14"/>
        <v>0</v>
      </c>
      <c r="G70" s="250">
        <v>0</v>
      </c>
      <c r="H70" s="250">
        <v>0</v>
      </c>
      <c r="I70" s="250">
        <v>0</v>
      </c>
      <c r="J70" s="250">
        <v>0</v>
      </c>
      <c r="K70" s="368">
        <v>0</v>
      </c>
      <c r="L70" s="242">
        <f t="shared" si="51"/>
        <v>0</v>
      </c>
      <c r="M70" s="250">
        <v>0</v>
      </c>
      <c r="N70" s="250">
        <v>0</v>
      </c>
      <c r="O70" s="250">
        <v>0</v>
      </c>
      <c r="P70" s="242">
        <f t="shared" si="52"/>
        <v>0</v>
      </c>
      <c r="Q70" s="250">
        <v>0</v>
      </c>
      <c r="R70" s="250">
        <v>0</v>
      </c>
      <c r="S70" s="250">
        <v>0</v>
      </c>
      <c r="T70" s="242">
        <f t="shared" si="53"/>
        <v>0</v>
      </c>
      <c r="U70" s="250">
        <v>0</v>
      </c>
      <c r="V70" s="250">
        <v>0</v>
      </c>
      <c r="W70" s="250">
        <v>0</v>
      </c>
      <c r="X70" s="250">
        <v>0</v>
      </c>
      <c r="Y70" s="250">
        <v>0</v>
      </c>
      <c r="Z70" s="250">
        <v>0</v>
      </c>
      <c r="AA70" s="225">
        <f>SUM(AB70:AK70)+SUM(BB70:BK70)+SUM(BM70:BO70)</f>
        <v>0</v>
      </c>
      <c r="AB70" s="250">
        <v>0</v>
      </c>
      <c r="AC70" s="250">
        <v>0</v>
      </c>
      <c r="AD70" s="250">
        <v>0</v>
      </c>
      <c r="AE70" s="250">
        <v>0</v>
      </c>
      <c r="AF70" s="250">
        <v>0</v>
      </c>
      <c r="AG70" s="250">
        <v>0</v>
      </c>
      <c r="AH70" s="250">
        <v>0</v>
      </c>
      <c r="AI70" s="250">
        <v>0</v>
      </c>
      <c r="AJ70" s="250">
        <v>0</v>
      </c>
      <c r="AK70" s="242">
        <f t="shared" si="55"/>
        <v>0</v>
      </c>
      <c r="AL70" s="250">
        <v>0</v>
      </c>
      <c r="AM70" s="250">
        <v>0</v>
      </c>
      <c r="AN70" s="250">
        <v>0</v>
      </c>
      <c r="AO70" s="250">
        <v>0</v>
      </c>
      <c r="AP70" s="250">
        <v>0</v>
      </c>
      <c r="AQ70" s="250">
        <v>0</v>
      </c>
      <c r="AR70" s="250">
        <v>0</v>
      </c>
      <c r="AS70" s="250">
        <v>0</v>
      </c>
      <c r="AT70" s="250">
        <v>0</v>
      </c>
      <c r="AU70" s="250">
        <v>0</v>
      </c>
      <c r="AV70" s="250">
        <v>0</v>
      </c>
      <c r="AW70" s="250">
        <v>0</v>
      </c>
      <c r="AX70" s="250">
        <v>0</v>
      </c>
      <c r="AY70" s="250">
        <v>0</v>
      </c>
      <c r="AZ70" s="250">
        <v>0</v>
      </c>
      <c r="BA70" s="250">
        <v>0</v>
      </c>
      <c r="BB70" s="250">
        <v>0</v>
      </c>
      <c r="BC70" s="250">
        <v>0</v>
      </c>
      <c r="BD70" s="250">
        <v>0</v>
      </c>
      <c r="BE70" s="250">
        <v>0</v>
      </c>
      <c r="BF70" s="250">
        <v>0</v>
      </c>
      <c r="BG70" s="250">
        <v>0</v>
      </c>
      <c r="BH70" s="250">
        <v>0</v>
      </c>
      <c r="BI70" s="250">
        <v>0</v>
      </c>
      <c r="BJ70" s="250">
        <v>0</v>
      </c>
      <c r="BK70" s="250">
        <v>0</v>
      </c>
      <c r="BL70" s="243">
        <f>$D70-$BQ70</f>
        <v>112.57449399999997</v>
      </c>
      <c r="BM70" s="250">
        <v>0</v>
      </c>
      <c r="BN70" s="250">
        <v>0</v>
      </c>
      <c r="BO70" s="250">
        <v>0</v>
      </c>
      <c r="BP70" s="233">
        <v>0</v>
      </c>
      <c r="BQ70" s="348">
        <f t="shared" si="39"/>
        <v>0</v>
      </c>
      <c r="BR70" s="349">
        <f>BL$75-$BQ70</f>
        <v>0</v>
      </c>
      <c r="BS70" s="350">
        <f t="shared" si="50"/>
        <v>112.57449399999997</v>
      </c>
    </row>
    <row r="71" spans="1:71" ht="23.1" customHeight="1">
      <c r="A71" s="239" t="s">
        <v>161</v>
      </c>
      <c r="B71" s="451" t="s">
        <v>162</v>
      </c>
      <c r="C71" s="376" t="s">
        <v>163</v>
      </c>
      <c r="D71" s="196">
        <v>19.225707</v>
      </c>
      <c r="E71" s="240">
        <f t="shared" si="41"/>
        <v>0</v>
      </c>
      <c r="F71" s="241">
        <f t="shared" si="14"/>
        <v>0</v>
      </c>
      <c r="G71" s="248">
        <v>0</v>
      </c>
      <c r="H71" s="248">
        <v>0</v>
      </c>
      <c r="I71" s="248">
        <v>0</v>
      </c>
      <c r="J71" s="248">
        <v>0</v>
      </c>
      <c r="K71" s="368">
        <v>0</v>
      </c>
      <c r="L71" s="241">
        <f t="shared" si="51"/>
        <v>0</v>
      </c>
      <c r="M71" s="248">
        <v>0</v>
      </c>
      <c r="N71" s="248">
        <v>0</v>
      </c>
      <c r="O71" s="248">
        <v>0</v>
      </c>
      <c r="P71" s="242">
        <f t="shared" si="52"/>
        <v>0</v>
      </c>
      <c r="Q71" s="248">
        <v>0</v>
      </c>
      <c r="R71" s="248">
        <v>0</v>
      </c>
      <c r="S71" s="248">
        <v>0</v>
      </c>
      <c r="T71" s="242">
        <f t="shared" si="53"/>
        <v>0</v>
      </c>
      <c r="U71" s="248">
        <v>0</v>
      </c>
      <c r="V71" s="248">
        <v>0</v>
      </c>
      <c r="W71" s="248">
        <v>0</v>
      </c>
      <c r="X71" s="248">
        <v>0</v>
      </c>
      <c r="Y71" s="248">
        <v>0</v>
      </c>
      <c r="Z71" s="250">
        <v>0</v>
      </c>
      <c r="AA71" s="225">
        <f>SUM(AB71:AK71)+SUM(BB71:BL71)+SUM(BN71:BO71)</f>
        <v>0</v>
      </c>
      <c r="AB71" s="250">
        <v>0</v>
      </c>
      <c r="AC71" s="248">
        <v>0</v>
      </c>
      <c r="AD71" s="248">
        <v>0</v>
      </c>
      <c r="AE71" s="248">
        <v>0</v>
      </c>
      <c r="AF71" s="248">
        <v>0</v>
      </c>
      <c r="AG71" s="250">
        <v>0</v>
      </c>
      <c r="AH71" s="250">
        <v>0</v>
      </c>
      <c r="AI71" s="248">
        <v>0</v>
      </c>
      <c r="AJ71" s="248">
        <v>0</v>
      </c>
      <c r="AK71" s="242">
        <f t="shared" si="55"/>
        <v>0</v>
      </c>
      <c r="AL71" s="248">
        <v>0</v>
      </c>
      <c r="AM71" s="248">
        <v>0</v>
      </c>
      <c r="AN71" s="248">
        <v>0</v>
      </c>
      <c r="AO71" s="248">
        <v>0</v>
      </c>
      <c r="AP71" s="248">
        <v>0</v>
      </c>
      <c r="AQ71" s="248">
        <v>0</v>
      </c>
      <c r="AR71" s="248">
        <v>0</v>
      </c>
      <c r="AS71" s="248">
        <v>0</v>
      </c>
      <c r="AT71" s="248">
        <v>0</v>
      </c>
      <c r="AU71" s="248">
        <v>0</v>
      </c>
      <c r="AV71" s="248">
        <v>0</v>
      </c>
      <c r="AW71" s="248">
        <v>0</v>
      </c>
      <c r="AX71" s="248">
        <v>0</v>
      </c>
      <c r="AY71" s="248">
        <v>0</v>
      </c>
      <c r="AZ71" s="248">
        <v>0</v>
      </c>
      <c r="BA71" s="248">
        <v>0</v>
      </c>
      <c r="BB71" s="248">
        <v>0</v>
      </c>
      <c r="BC71" s="248">
        <v>0</v>
      </c>
      <c r="BD71" s="250">
        <v>0</v>
      </c>
      <c r="BE71" s="248">
        <v>0</v>
      </c>
      <c r="BF71" s="250">
        <v>0</v>
      </c>
      <c r="BG71" s="248">
        <v>0</v>
      </c>
      <c r="BH71" s="248">
        <v>0</v>
      </c>
      <c r="BI71" s="248">
        <v>0</v>
      </c>
      <c r="BJ71" s="248">
        <v>0</v>
      </c>
      <c r="BK71" s="248">
        <v>0</v>
      </c>
      <c r="BL71" s="248">
        <v>0</v>
      </c>
      <c r="BM71" s="243">
        <f>$D71-$BQ71</f>
        <v>19.225707</v>
      </c>
      <c r="BN71" s="248">
        <v>0</v>
      </c>
      <c r="BO71" s="248">
        <v>0</v>
      </c>
      <c r="BP71" s="232">
        <v>0</v>
      </c>
      <c r="BQ71" s="244">
        <f t="shared" si="39"/>
        <v>0</v>
      </c>
      <c r="BR71" s="307">
        <f>BM$75-$BQ71</f>
        <v>0</v>
      </c>
      <c r="BS71" s="245">
        <f t="shared" si="50"/>
        <v>19.225707</v>
      </c>
    </row>
    <row r="72" spans="1:71" ht="30.75" customHeight="1">
      <c r="A72" s="239" t="s">
        <v>164</v>
      </c>
      <c r="B72" s="451" t="s">
        <v>165</v>
      </c>
      <c r="C72" s="376" t="s">
        <v>166</v>
      </c>
      <c r="D72" s="196">
        <v>0.25684699999999999</v>
      </c>
      <c r="E72" s="240">
        <f t="shared" si="41"/>
        <v>0</v>
      </c>
      <c r="F72" s="241">
        <f t="shared" si="14"/>
        <v>0</v>
      </c>
      <c r="G72" s="248">
        <v>0</v>
      </c>
      <c r="H72" s="248">
        <v>0</v>
      </c>
      <c r="I72" s="248">
        <v>0</v>
      </c>
      <c r="J72" s="248">
        <v>0</v>
      </c>
      <c r="K72" s="368">
        <v>0</v>
      </c>
      <c r="L72" s="241">
        <f t="shared" si="51"/>
        <v>0</v>
      </c>
      <c r="M72" s="248">
        <v>0</v>
      </c>
      <c r="N72" s="248">
        <v>0</v>
      </c>
      <c r="O72" s="248">
        <v>0</v>
      </c>
      <c r="P72" s="242">
        <f t="shared" si="52"/>
        <v>0</v>
      </c>
      <c r="Q72" s="248">
        <v>0</v>
      </c>
      <c r="R72" s="248">
        <v>0</v>
      </c>
      <c r="S72" s="248">
        <v>0</v>
      </c>
      <c r="T72" s="242">
        <f t="shared" si="53"/>
        <v>0</v>
      </c>
      <c r="U72" s="248">
        <v>0</v>
      </c>
      <c r="V72" s="248">
        <v>0</v>
      </c>
      <c r="W72" s="248">
        <v>0</v>
      </c>
      <c r="X72" s="248">
        <v>0</v>
      </c>
      <c r="Y72" s="248">
        <v>0</v>
      </c>
      <c r="Z72" s="250">
        <v>0</v>
      </c>
      <c r="AA72" s="225">
        <f>SUM(AB72:AK72)+SUM(BB72:BM72)+BO72</f>
        <v>0</v>
      </c>
      <c r="AB72" s="250">
        <v>0</v>
      </c>
      <c r="AC72" s="248">
        <v>0</v>
      </c>
      <c r="AD72" s="248">
        <v>0</v>
      </c>
      <c r="AE72" s="248">
        <v>0</v>
      </c>
      <c r="AF72" s="248">
        <v>0</v>
      </c>
      <c r="AG72" s="250">
        <v>0</v>
      </c>
      <c r="AH72" s="250">
        <v>0</v>
      </c>
      <c r="AI72" s="248">
        <v>0</v>
      </c>
      <c r="AJ72" s="248">
        <v>0</v>
      </c>
      <c r="AK72" s="242">
        <f t="shared" si="55"/>
        <v>0</v>
      </c>
      <c r="AL72" s="248">
        <v>0</v>
      </c>
      <c r="AM72" s="248">
        <v>0</v>
      </c>
      <c r="AN72" s="248">
        <v>0</v>
      </c>
      <c r="AO72" s="248">
        <v>0</v>
      </c>
      <c r="AP72" s="248">
        <v>0</v>
      </c>
      <c r="AQ72" s="248">
        <v>0</v>
      </c>
      <c r="AR72" s="248">
        <v>0</v>
      </c>
      <c r="AS72" s="248">
        <v>0</v>
      </c>
      <c r="AT72" s="248">
        <v>0</v>
      </c>
      <c r="AU72" s="248">
        <v>0</v>
      </c>
      <c r="AV72" s="248">
        <v>0</v>
      </c>
      <c r="AW72" s="248">
        <v>0</v>
      </c>
      <c r="AX72" s="248">
        <v>0</v>
      </c>
      <c r="AY72" s="248">
        <v>0</v>
      </c>
      <c r="AZ72" s="248">
        <v>0</v>
      </c>
      <c r="BA72" s="248">
        <v>0</v>
      </c>
      <c r="BB72" s="248">
        <v>0</v>
      </c>
      <c r="BC72" s="248">
        <v>0</v>
      </c>
      <c r="BD72" s="250">
        <v>0</v>
      </c>
      <c r="BE72" s="248">
        <v>0</v>
      </c>
      <c r="BF72" s="250">
        <v>0</v>
      </c>
      <c r="BG72" s="248">
        <v>0</v>
      </c>
      <c r="BH72" s="248">
        <v>0</v>
      </c>
      <c r="BI72" s="248">
        <v>0</v>
      </c>
      <c r="BJ72" s="248">
        <v>0</v>
      </c>
      <c r="BK72" s="248">
        <v>0</v>
      </c>
      <c r="BL72" s="248">
        <v>0</v>
      </c>
      <c r="BM72" s="248">
        <v>0</v>
      </c>
      <c r="BN72" s="243">
        <f>$D72-$BQ72</f>
        <v>0.25684699999999999</v>
      </c>
      <c r="BO72" s="248">
        <v>0</v>
      </c>
      <c r="BP72" s="232">
        <v>0</v>
      </c>
      <c r="BQ72" s="244">
        <f t="shared" si="39"/>
        <v>0</v>
      </c>
      <c r="BR72" s="307">
        <f>BN$75-$BQ72</f>
        <v>0.04</v>
      </c>
      <c r="BS72" s="245">
        <f t="shared" si="50"/>
        <v>0.29684699999999997</v>
      </c>
    </row>
    <row r="73" spans="1:71" ht="23.1" hidden="1" customHeight="1">
      <c r="A73" s="239" t="s">
        <v>167</v>
      </c>
      <c r="B73" s="451" t="s">
        <v>168</v>
      </c>
      <c r="C73" s="376" t="s">
        <v>169</v>
      </c>
      <c r="D73" s="196">
        <v>0</v>
      </c>
      <c r="E73" s="240">
        <f>F73+J73+K73+L73+P73+T73+X73+Y73+Z73</f>
        <v>0</v>
      </c>
      <c r="F73" s="241">
        <f t="shared" si="14"/>
        <v>0</v>
      </c>
      <c r="G73" s="248">
        <v>0</v>
      </c>
      <c r="H73" s="248">
        <v>0</v>
      </c>
      <c r="I73" s="248">
        <v>0</v>
      </c>
      <c r="J73" s="248">
        <v>0</v>
      </c>
      <c r="K73" s="368">
        <v>0</v>
      </c>
      <c r="L73" s="241">
        <f t="shared" si="51"/>
        <v>0</v>
      </c>
      <c r="M73" s="248">
        <v>0</v>
      </c>
      <c r="N73" s="248">
        <v>0</v>
      </c>
      <c r="O73" s="248">
        <v>0</v>
      </c>
      <c r="P73" s="242">
        <f t="shared" si="52"/>
        <v>0</v>
      </c>
      <c r="Q73" s="248">
        <v>0</v>
      </c>
      <c r="R73" s="248">
        <v>0</v>
      </c>
      <c r="S73" s="248">
        <v>0</v>
      </c>
      <c r="T73" s="242">
        <f t="shared" si="53"/>
        <v>0</v>
      </c>
      <c r="U73" s="248">
        <v>0</v>
      </c>
      <c r="V73" s="248">
        <v>0</v>
      </c>
      <c r="W73" s="248">
        <v>0</v>
      </c>
      <c r="X73" s="248">
        <v>0</v>
      </c>
      <c r="Y73" s="248">
        <v>0</v>
      </c>
      <c r="Z73" s="250">
        <v>0</v>
      </c>
      <c r="AA73" s="225">
        <f>SUM(AB73:AK73)+SUM(BB73:BN73)</f>
        <v>0</v>
      </c>
      <c r="AB73" s="250">
        <v>0</v>
      </c>
      <c r="AC73" s="248">
        <v>0</v>
      </c>
      <c r="AD73" s="248">
        <v>0</v>
      </c>
      <c r="AE73" s="248">
        <v>0</v>
      </c>
      <c r="AF73" s="248">
        <v>0</v>
      </c>
      <c r="AG73" s="250">
        <v>0</v>
      </c>
      <c r="AH73" s="250">
        <v>0</v>
      </c>
      <c r="AI73" s="248">
        <v>0</v>
      </c>
      <c r="AJ73" s="248">
        <v>0</v>
      </c>
      <c r="AK73" s="242">
        <f>SUM(AL73:BA73)</f>
        <v>0</v>
      </c>
      <c r="AL73" s="248">
        <v>0</v>
      </c>
      <c r="AM73" s="248">
        <v>0</v>
      </c>
      <c r="AN73" s="248">
        <v>0</v>
      </c>
      <c r="AO73" s="248">
        <v>0</v>
      </c>
      <c r="AP73" s="248">
        <v>0</v>
      </c>
      <c r="AQ73" s="248">
        <v>0</v>
      </c>
      <c r="AR73" s="248">
        <v>0</v>
      </c>
      <c r="AS73" s="248">
        <v>0</v>
      </c>
      <c r="AT73" s="248">
        <v>0</v>
      </c>
      <c r="AU73" s="248">
        <v>0</v>
      </c>
      <c r="AV73" s="248">
        <v>0</v>
      </c>
      <c r="AW73" s="248">
        <v>0</v>
      </c>
      <c r="AX73" s="248">
        <v>0</v>
      </c>
      <c r="AY73" s="248">
        <v>0</v>
      </c>
      <c r="AZ73" s="248">
        <v>0</v>
      </c>
      <c r="BA73" s="248">
        <v>0</v>
      </c>
      <c r="BB73" s="248">
        <v>0</v>
      </c>
      <c r="BC73" s="248">
        <v>0</v>
      </c>
      <c r="BD73" s="250">
        <v>0</v>
      </c>
      <c r="BE73" s="248">
        <v>0</v>
      </c>
      <c r="BF73" s="250">
        <v>0</v>
      </c>
      <c r="BG73" s="248">
        <v>0</v>
      </c>
      <c r="BH73" s="248">
        <v>0</v>
      </c>
      <c r="BI73" s="248">
        <v>0</v>
      </c>
      <c r="BJ73" s="248">
        <v>0</v>
      </c>
      <c r="BK73" s="248">
        <v>0</v>
      </c>
      <c r="BL73" s="248">
        <v>0</v>
      </c>
      <c r="BM73" s="248">
        <v>0</v>
      </c>
      <c r="BN73" s="248">
        <v>0</v>
      </c>
      <c r="BO73" s="243">
        <f>$D73-$BQ73</f>
        <v>0</v>
      </c>
      <c r="BP73" s="232">
        <v>0</v>
      </c>
      <c r="BQ73" s="244">
        <f t="shared" si="39"/>
        <v>0</v>
      </c>
      <c r="BR73" s="308">
        <f>BO$75-$BQ73</f>
        <v>0</v>
      </c>
      <c r="BS73" s="245">
        <f t="shared" si="50"/>
        <v>0</v>
      </c>
    </row>
    <row r="74" spans="1:71" s="238" customFormat="1" ht="23.1" customHeight="1">
      <c r="A74" s="255">
        <v>3</v>
      </c>
      <c r="B74" s="498" t="s">
        <v>170</v>
      </c>
      <c r="C74" s="230" t="s">
        <v>171</v>
      </c>
      <c r="D74" s="195">
        <v>732.48519700000008</v>
      </c>
      <c r="E74" s="247">
        <f>F74+J74+K74+L74+P74+T74+X74+Y74+Z74</f>
        <v>0</v>
      </c>
      <c r="F74" s="232">
        <f>G74+H74+I74</f>
        <v>0</v>
      </c>
      <c r="G74" s="232">
        <v>0</v>
      </c>
      <c r="H74" s="232">
        <v>0</v>
      </c>
      <c r="I74" s="232">
        <v>0</v>
      </c>
      <c r="J74" s="232">
        <v>0</v>
      </c>
      <c r="K74" s="371">
        <v>0</v>
      </c>
      <c r="L74" s="232">
        <f>SUM(M74:O74)</f>
        <v>0</v>
      </c>
      <c r="M74" s="232">
        <v>0</v>
      </c>
      <c r="N74" s="232">
        <v>0</v>
      </c>
      <c r="O74" s="232">
        <v>0</v>
      </c>
      <c r="P74" s="233">
        <f>SUM(Q74:S74)</f>
        <v>0</v>
      </c>
      <c r="Q74" s="232">
        <v>0</v>
      </c>
      <c r="R74" s="232">
        <v>0</v>
      </c>
      <c r="S74" s="232">
        <v>0</v>
      </c>
      <c r="T74" s="233">
        <f t="shared" si="53"/>
        <v>0</v>
      </c>
      <c r="U74" s="232">
        <v>0</v>
      </c>
      <c r="V74" s="232">
        <v>0</v>
      </c>
      <c r="W74" s="232">
        <v>0</v>
      </c>
      <c r="X74" s="232">
        <v>0</v>
      </c>
      <c r="Y74" s="232">
        <v>0</v>
      </c>
      <c r="Z74" s="233">
        <v>0</v>
      </c>
      <c r="AA74" s="233">
        <f>SUM(AB74:AK74)+SUM(BB74:BO74)</f>
        <v>15.043899999999999</v>
      </c>
      <c r="AB74" s="233">
        <v>11.169499999999999</v>
      </c>
      <c r="AC74" s="232">
        <v>0</v>
      </c>
      <c r="AD74" s="232">
        <v>0</v>
      </c>
      <c r="AE74" s="232">
        <v>0</v>
      </c>
      <c r="AF74" s="232">
        <v>0</v>
      </c>
      <c r="AG74" s="233">
        <v>0</v>
      </c>
      <c r="AH74" s="233">
        <v>0</v>
      </c>
      <c r="AI74" s="232">
        <v>0</v>
      </c>
      <c r="AJ74" s="232">
        <v>3.82</v>
      </c>
      <c r="AK74" s="233">
        <f>SUM(AL74:BA74)</f>
        <v>5.4399999999999997E-2</v>
      </c>
      <c r="AL74" s="232">
        <v>0</v>
      </c>
      <c r="AM74" s="232">
        <v>0</v>
      </c>
      <c r="AN74" s="232">
        <v>0</v>
      </c>
      <c r="AO74" s="232">
        <v>0</v>
      </c>
      <c r="AP74" s="232">
        <v>0</v>
      </c>
      <c r="AQ74" s="232">
        <v>0</v>
      </c>
      <c r="AR74" s="232">
        <v>0</v>
      </c>
      <c r="AS74" s="232">
        <v>0</v>
      </c>
      <c r="AT74" s="232">
        <v>0</v>
      </c>
      <c r="AU74" s="232">
        <v>0</v>
      </c>
      <c r="AV74" s="232">
        <v>0</v>
      </c>
      <c r="AW74" s="232">
        <v>5.4399999999999997E-2</v>
      </c>
      <c r="AX74" s="232">
        <v>0</v>
      </c>
      <c r="AY74" s="232">
        <v>0</v>
      </c>
      <c r="AZ74" s="232">
        <v>0</v>
      </c>
      <c r="BA74" s="232">
        <v>0</v>
      </c>
      <c r="BB74" s="232">
        <v>0</v>
      </c>
      <c r="BC74" s="232">
        <v>0</v>
      </c>
      <c r="BD74" s="233">
        <v>0</v>
      </c>
      <c r="BE74" s="232">
        <v>0</v>
      </c>
      <c r="BF74" s="233">
        <v>0</v>
      </c>
      <c r="BG74" s="232">
        <v>0</v>
      </c>
      <c r="BH74" s="232">
        <v>0</v>
      </c>
      <c r="BI74" s="232">
        <v>0</v>
      </c>
      <c r="BJ74" s="232">
        <v>0</v>
      </c>
      <c r="BK74" s="232">
        <v>0</v>
      </c>
      <c r="BL74" s="232">
        <v>0</v>
      </c>
      <c r="BM74" s="232">
        <v>0</v>
      </c>
      <c r="BN74" s="232">
        <v>0</v>
      </c>
      <c r="BO74" s="232">
        <v>0</v>
      </c>
      <c r="BP74" s="256">
        <f>$D74-$BQ74</f>
        <v>717.44129700000008</v>
      </c>
      <c r="BQ74" s="236">
        <f>AA74+E74</f>
        <v>15.043899999999999</v>
      </c>
      <c r="BR74" s="310">
        <f>BP$75-$BQ74</f>
        <v>-15.043899999999999</v>
      </c>
      <c r="BS74" s="237">
        <f t="shared" si="50"/>
        <v>717.44129700000008</v>
      </c>
    </row>
    <row r="75" spans="1:71" s="191" customFormat="1" ht="23.1" customHeight="1">
      <c r="A75" s="478"/>
      <c r="B75" s="257" t="s">
        <v>301</v>
      </c>
      <c r="C75" s="257"/>
      <c r="D75" s="198"/>
      <c r="E75" s="198">
        <f>E74+E31</f>
        <v>0</v>
      </c>
      <c r="F75" s="198">
        <f t="shared" ref="F75:Z75" si="56">F74+F31+F8</f>
        <v>0</v>
      </c>
      <c r="G75" s="198">
        <f t="shared" si="56"/>
        <v>0</v>
      </c>
      <c r="H75" s="198">
        <f t="shared" si="56"/>
        <v>0</v>
      </c>
      <c r="I75" s="198">
        <f t="shared" si="56"/>
        <v>0</v>
      </c>
      <c r="J75" s="198">
        <f t="shared" si="56"/>
        <v>0</v>
      </c>
      <c r="K75" s="367">
        <f t="shared" si="56"/>
        <v>30.64</v>
      </c>
      <c r="L75" s="198">
        <f t="shared" si="56"/>
        <v>0</v>
      </c>
      <c r="M75" s="198">
        <f t="shared" si="56"/>
        <v>0</v>
      </c>
      <c r="N75" s="198">
        <f t="shared" si="56"/>
        <v>0</v>
      </c>
      <c r="O75" s="198">
        <f t="shared" si="56"/>
        <v>0</v>
      </c>
      <c r="P75" s="225">
        <f t="shared" si="56"/>
        <v>0</v>
      </c>
      <c r="Q75" s="198">
        <f t="shared" si="56"/>
        <v>0</v>
      </c>
      <c r="R75" s="198">
        <f t="shared" si="56"/>
        <v>0</v>
      </c>
      <c r="S75" s="198">
        <f t="shared" si="56"/>
        <v>0</v>
      </c>
      <c r="T75" s="225">
        <f t="shared" si="56"/>
        <v>0</v>
      </c>
      <c r="U75" s="198">
        <f t="shared" si="56"/>
        <v>0</v>
      </c>
      <c r="V75" s="198">
        <f t="shared" si="56"/>
        <v>0</v>
      </c>
      <c r="W75" s="198">
        <f t="shared" si="56"/>
        <v>0</v>
      </c>
      <c r="X75" s="198">
        <f t="shared" si="56"/>
        <v>0</v>
      </c>
      <c r="Y75" s="198">
        <f t="shared" si="56"/>
        <v>0</v>
      </c>
      <c r="Z75" s="225">
        <f t="shared" si="56"/>
        <v>49.129199999999997</v>
      </c>
      <c r="AA75" s="225">
        <f>AA74+AA8</f>
        <v>688.7435119999999</v>
      </c>
      <c r="AB75" s="225">
        <f t="shared" ref="AB75:BO75" si="57">AB74+AB31+AB8</f>
        <v>47.895600000000002</v>
      </c>
      <c r="AC75" s="198">
        <f t="shared" si="57"/>
        <v>1.1499999999999999</v>
      </c>
      <c r="AD75" s="198">
        <f t="shared" si="57"/>
        <v>0</v>
      </c>
      <c r="AE75" s="198">
        <f t="shared" si="57"/>
        <v>0</v>
      </c>
      <c r="AF75" s="198">
        <f t="shared" si="57"/>
        <v>75</v>
      </c>
      <c r="AG75" s="225">
        <f t="shared" si="57"/>
        <v>3.1438000000000006</v>
      </c>
      <c r="AH75" s="225">
        <f t="shared" si="57"/>
        <v>13.065499999999998</v>
      </c>
      <c r="AI75" s="198">
        <f t="shared" si="57"/>
        <v>0</v>
      </c>
      <c r="AJ75" s="198">
        <f t="shared" si="57"/>
        <v>43.18</v>
      </c>
      <c r="AK75" s="225">
        <f t="shared" si="57"/>
        <v>630.55927200000008</v>
      </c>
      <c r="AL75" s="198">
        <f t="shared" si="57"/>
        <v>389.10221000000007</v>
      </c>
      <c r="AM75" s="198">
        <f t="shared" si="57"/>
        <v>8.5994719999999987</v>
      </c>
      <c r="AN75" s="198">
        <f t="shared" si="57"/>
        <v>1.83</v>
      </c>
      <c r="AO75" s="198">
        <f t="shared" si="57"/>
        <v>9.0000000000000011E-2</v>
      </c>
      <c r="AP75" s="198">
        <f t="shared" si="57"/>
        <v>7.7782000000000009</v>
      </c>
      <c r="AQ75" s="198">
        <f t="shared" si="57"/>
        <v>0.75</v>
      </c>
      <c r="AR75" s="198">
        <f t="shared" si="57"/>
        <v>217.94040000000001</v>
      </c>
      <c r="AS75" s="198">
        <f t="shared" si="57"/>
        <v>7.0000000000000007E-2</v>
      </c>
      <c r="AT75" s="198">
        <f t="shared" si="57"/>
        <v>0</v>
      </c>
      <c r="AU75" s="198">
        <f t="shared" si="57"/>
        <v>1.6900000000000002</v>
      </c>
      <c r="AV75" s="198">
        <f t="shared" si="57"/>
        <v>3.5</v>
      </c>
      <c r="AW75" s="198">
        <f t="shared" si="57"/>
        <v>5.4399999999999997E-2</v>
      </c>
      <c r="AX75" s="198">
        <f t="shared" si="57"/>
        <v>0</v>
      </c>
      <c r="AY75" s="198">
        <f t="shared" si="57"/>
        <v>0</v>
      </c>
      <c r="AZ75" s="198">
        <f t="shared" si="57"/>
        <v>0</v>
      </c>
      <c r="BA75" s="198">
        <f t="shared" si="57"/>
        <v>0</v>
      </c>
      <c r="BB75" s="198">
        <f t="shared" si="57"/>
        <v>0</v>
      </c>
      <c r="BC75" s="198">
        <f t="shared" si="57"/>
        <v>6.9215400000000002</v>
      </c>
      <c r="BD75" s="225">
        <f t="shared" si="57"/>
        <v>3.5709999999999997</v>
      </c>
      <c r="BE75" s="198">
        <f t="shared" si="57"/>
        <v>46.100000000000009</v>
      </c>
      <c r="BF75" s="225">
        <f t="shared" si="57"/>
        <v>6.9299499999999998</v>
      </c>
      <c r="BG75" s="198">
        <f t="shared" si="57"/>
        <v>0.95000000000000007</v>
      </c>
      <c r="BH75" s="198">
        <f t="shared" si="57"/>
        <v>0.44999999999999996</v>
      </c>
      <c r="BI75" s="198">
        <f t="shared" si="57"/>
        <v>0</v>
      </c>
      <c r="BJ75" s="198">
        <f t="shared" si="57"/>
        <v>1.71</v>
      </c>
      <c r="BK75" s="198">
        <f t="shared" si="57"/>
        <v>0</v>
      </c>
      <c r="BL75" s="198">
        <f t="shared" si="57"/>
        <v>0</v>
      </c>
      <c r="BM75" s="198">
        <f t="shared" si="57"/>
        <v>0</v>
      </c>
      <c r="BN75" s="198">
        <f t="shared" si="57"/>
        <v>0.04</v>
      </c>
      <c r="BO75" s="198">
        <f t="shared" si="57"/>
        <v>0</v>
      </c>
      <c r="BP75" s="198">
        <f>+BP8+BP31</f>
        <v>0</v>
      </c>
      <c r="BQ75" s="198"/>
      <c r="BR75" s="311"/>
      <c r="BS75" s="198"/>
    </row>
    <row r="76" spans="1:71" s="191" customFormat="1" ht="23.1" customHeight="1" thickBot="1">
      <c r="A76" s="258"/>
      <c r="B76" s="259" t="s">
        <v>291</v>
      </c>
      <c r="C76" s="259"/>
      <c r="D76" s="199"/>
      <c r="E76" s="260">
        <f>E8+$E75</f>
        <v>96147.988843999992</v>
      </c>
      <c r="F76" s="261">
        <f>F10+F75</f>
        <v>4108.9268359999996</v>
      </c>
      <c r="G76" s="261">
        <f>G11+G75</f>
        <v>2579.8604519999999</v>
      </c>
      <c r="H76" s="261">
        <f>H12+H75</f>
        <v>1527.8778670000004</v>
      </c>
      <c r="I76" s="261">
        <f>I13+I75</f>
        <v>1.188517</v>
      </c>
      <c r="J76" s="261">
        <f>J14+J75</f>
        <v>4778.6467080000011</v>
      </c>
      <c r="K76" s="372">
        <f>K15+K75</f>
        <v>1413.8611840000005</v>
      </c>
      <c r="L76" s="261">
        <f>L16+L75</f>
        <v>16071.568077</v>
      </c>
      <c r="M76" s="261">
        <f>M75+M17</f>
        <v>12360.032211</v>
      </c>
      <c r="N76" s="261">
        <f>N75+N18</f>
        <v>763.23605700000007</v>
      </c>
      <c r="O76" s="261">
        <f>O75+O19</f>
        <v>2948.2998089999996</v>
      </c>
      <c r="P76" s="262">
        <f>P20+P75</f>
        <v>0</v>
      </c>
      <c r="Q76" s="261">
        <f>Q75+Q21</f>
        <v>0</v>
      </c>
      <c r="R76" s="261">
        <f>R75+R22</f>
        <v>0</v>
      </c>
      <c r="S76" s="261">
        <f>S75+S23</f>
        <v>0</v>
      </c>
      <c r="T76" s="262">
        <f>T24+T75</f>
        <v>69501.597941333326</v>
      </c>
      <c r="U76" s="261">
        <f>U25+U75</f>
        <v>48115.663059999977</v>
      </c>
      <c r="V76" s="261">
        <f>V26+V75</f>
        <v>3094.2426083333335</v>
      </c>
      <c r="W76" s="261">
        <f>W27+W75</f>
        <v>18291.692273000015</v>
      </c>
      <c r="X76" s="261">
        <f>X28+X75</f>
        <v>212.79144166666666</v>
      </c>
      <c r="Y76" s="261">
        <f>Y29+Y75</f>
        <v>0</v>
      </c>
      <c r="Z76" s="262">
        <f>Z30+Z75</f>
        <v>60.596655999999996</v>
      </c>
      <c r="AA76" s="262">
        <f>AA31+AA75</f>
        <v>4805.902239</v>
      </c>
      <c r="AB76" s="262">
        <f>AB33+AB75</f>
        <v>169.797742</v>
      </c>
      <c r="AC76" s="261">
        <f>AC34+AC75</f>
        <v>1.9959020000000001</v>
      </c>
      <c r="AD76" s="261">
        <f>AD35+AD75</f>
        <v>0</v>
      </c>
      <c r="AE76" s="261">
        <f>AE36+AE75</f>
        <v>0</v>
      </c>
      <c r="AF76" s="261">
        <f>AF37+AF75</f>
        <v>75</v>
      </c>
      <c r="AG76" s="262">
        <f>AG38+AG75</f>
        <v>22.310045000000002</v>
      </c>
      <c r="AH76" s="262">
        <f>AH75+AH39</f>
        <v>28.892308999999997</v>
      </c>
      <c r="AI76" s="261">
        <f>AI40+AI75</f>
        <v>3.2216000000000002E-2</v>
      </c>
      <c r="AJ76" s="261">
        <f>AJ41+AJ75</f>
        <v>45.245572000000003</v>
      </c>
      <c r="AK76" s="262">
        <f>AK42+AK75</f>
        <v>2345.5192770000003</v>
      </c>
      <c r="AL76" s="261">
        <f>AL44+AL75</f>
        <v>1735.5287319999998</v>
      </c>
      <c r="AM76" s="261">
        <f>AM75+AM45</f>
        <v>87.139921999999984</v>
      </c>
      <c r="AN76" s="261">
        <f>AN75+AN46</f>
        <v>2.8060360000000002</v>
      </c>
      <c r="AO76" s="261">
        <f>AO75+AO47</f>
        <v>3.5711819999999999</v>
      </c>
      <c r="AP76" s="261">
        <f>AP75+AP48</f>
        <v>42.536543999999999</v>
      </c>
      <c r="AQ76" s="261">
        <f>AQ75+AQ49</f>
        <v>7.9388570000000005</v>
      </c>
      <c r="AR76" s="261">
        <f>AR75+AR50</f>
        <v>331.382858</v>
      </c>
      <c r="AS76" s="261">
        <f>AS75+AS51</f>
        <v>0.43142200000000003</v>
      </c>
      <c r="AT76" s="261">
        <f>AT75+AT52</f>
        <v>0</v>
      </c>
      <c r="AU76" s="261">
        <f>AU75+AU53</f>
        <v>1.9785260000000002</v>
      </c>
      <c r="AV76" s="261">
        <f>AV75+AV54</f>
        <v>54.081441000000005</v>
      </c>
      <c r="AW76" s="261">
        <f>AW75+AW55</f>
        <v>0.73899199999999998</v>
      </c>
      <c r="AX76" s="261">
        <f>AX75+AX56</f>
        <v>75.404046000000008</v>
      </c>
      <c r="AY76" s="261">
        <f>AY75+AY57</f>
        <v>0</v>
      </c>
      <c r="AZ76" s="261">
        <f>AZ75+AZ58</f>
        <v>0.14613200000000001</v>
      </c>
      <c r="BA76" s="261">
        <f>BA59+BA75</f>
        <v>1.834587</v>
      </c>
      <c r="BB76" s="261">
        <f>BB60+BB75</f>
        <v>0</v>
      </c>
      <c r="BC76" s="261">
        <f>BC61+BC75</f>
        <v>16.982676999999999</v>
      </c>
      <c r="BD76" s="262">
        <f>BD75+BD62</f>
        <v>3.6939859999999998</v>
      </c>
      <c r="BE76" s="261">
        <f>BE75+BE63</f>
        <v>694.10142499999995</v>
      </c>
      <c r="BF76" s="262">
        <f>BF75+BF64</f>
        <v>27.964022</v>
      </c>
      <c r="BG76" s="261">
        <f>BG75+BG65</f>
        <v>11.569151</v>
      </c>
      <c r="BH76" s="261">
        <f>BH75+BH66</f>
        <v>1.7015929999999999</v>
      </c>
      <c r="BI76" s="261">
        <f>BI75+BI67</f>
        <v>0</v>
      </c>
      <c r="BJ76" s="261">
        <f>BJ75+BJ68</f>
        <v>8.103686999999999</v>
      </c>
      <c r="BK76" s="261">
        <f>BK75+BK69</f>
        <v>1220.895587</v>
      </c>
      <c r="BL76" s="261">
        <f>BL75+BL70</f>
        <v>112.57449399999997</v>
      </c>
      <c r="BM76" s="261">
        <f>BM75+BM71</f>
        <v>19.225707</v>
      </c>
      <c r="BN76" s="261">
        <f>BN75+BN72</f>
        <v>0.29684699999999997</v>
      </c>
      <c r="BO76" s="261">
        <f>BO75+BO73</f>
        <v>0</v>
      </c>
      <c r="BP76" s="263">
        <f>BP75+BP74</f>
        <v>717.44129700000008</v>
      </c>
      <c r="BQ76" s="264"/>
      <c r="BR76" s="312"/>
      <c r="BS76" s="199"/>
    </row>
    <row r="77" spans="1:71" ht="18" customHeight="1">
      <c r="A77" s="192"/>
      <c r="C77" s="192"/>
      <c r="D77" s="200"/>
      <c r="E77" s="265"/>
      <c r="F77" s="200"/>
      <c r="G77" s="200"/>
      <c r="H77" s="200"/>
      <c r="I77" s="200"/>
      <c r="J77" s="200"/>
      <c r="K77" s="212"/>
      <c r="L77" s="200"/>
      <c r="M77" s="200"/>
      <c r="N77" s="200"/>
      <c r="O77" s="200"/>
      <c r="P77" s="266"/>
      <c r="Q77" s="200"/>
      <c r="R77" s="200"/>
      <c r="S77" s="200"/>
      <c r="T77" s="266"/>
      <c r="U77" s="200"/>
      <c r="V77" s="200"/>
      <c r="W77" s="200"/>
      <c r="X77" s="200"/>
      <c r="Y77" s="200"/>
      <c r="Z77" s="266"/>
      <c r="AA77" s="267"/>
      <c r="AB77" s="266"/>
      <c r="AC77" s="200"/>
      <c r="AD77" s="200"/>
      <c r="AE77" s="200"/>
      <c r="AF77" s="200"/>
      <c r="AG77" s="266"/>
      <c r="AH77" s="266"/>
      <c r="AI77" s="200"/>
      <c r="AJ77" s="200"/>
      <c r="AK77" s="266"/>
      <c r="AL77" s="200"/>
      <c r="AM77" s="200"/>
      <c r="AN77" s="200"/>
      <c r="AO77" s="200"/>
      <c r="AP77" s="200"/>
      <c r="AQ77" s="200"/>
      <c r="AR77" s="200"/>
      <c r="AS77" s="200"/>
      <c r="AT77" s="200"/>
      <c r="AU77" s="200"/>
      <c r="AV77" s="200"/>
      <c r="AW77" s="200"/>
      <c r="AX77" s="200"/>
      <c r="AY77" s="200"/>
      <c r="AZ77" s="200"/>
      <c r="BA77" s="200"/>
      <c r="BB77" s="200"/>
      <c r="BC77" s="200"/>
      <c r="BD77" s="266"/>
      <c r="BE77" s="200"/>
      <c r="BF77" s="266"/>
      <c r="BG77" s="200"/>
      <c r="BH77" s="200"/>
      <c r="BI77" s="200"/>
      <c r="BJ77" s="200"/>
      <c r="BK77" s="200"/>
      <c r="BL77" s="200"/>
      <c r="BM77" s="200"/>
      <c r="BN77" s="200"/>
      <c r="BO77" s="200"/>
      <c r="BP77" s="265"/>
      <c r="BQ77" s="200"/>
      <c r="BR77" s="268"/>
      <c r="BS77" s="269"/>
    </row>
  </sheetData>
  <mergeCells count="11">
    <mergeCell ref="BS4:BS5"/>
    <mergeCell ref="A1:B1"/>
    <mergeCell ref="A2:BS2"/>
    <mergeCell ref="BQ3:BS3"/>
    <mergeCell ref="A4:A5"/>
    <mergeCell ref="B4:B5"/>
    <mergeCell ref="C4:C5"/>
    <mergeCell ref="D4:D5"/>
    <mergeCell ref="E4:BP4"/>
    <mergeCell ref="BQ4:BQ5"/>
    <mergeCell ref="BR4:BR5"/>
  </mergeCells>
  <phoneticPr fontId="31" type="noConversion"/>
  <pageMargins left="0.60218749999999999" right="0.1990625" top="0.39500000000000002" bottom="0.75" header="0.3" footer="0.3"/>
  <pageSetup paperSize="8" scale="49" orientation="landscape" r:id="rId1"/>
  <ignoredErrors>
    <ignoredError sqref="P8:T10 E20:M20 AA42:AR43 AA10:AN10 AK8 BQ31 AA75 L71 P16:T16 P11 T11 AA16:AN16 AA11 AK11 P12 T12 AA12 AK12 P13 T13 AA13 AK13 P14 T14 AA14 AK14 P15 T15 AA15 AK15 P20:T20 P17 T17 AA20:AN20 AA17 AK17 P18 T18 AA18 AK18 P19 T19 AA19 AK19 E24:M24 E21:F21 L21 P21:Q21 T21 AA24:AN24 AA21 AK21 E22:F22 L22 AA22 AK22 E23:F23 L23 AA23 AK23 E25:F25 L25 AA26 AA25 AK25 AK26 AA74 AA44 AK44:AL44 AA45 AK45 AM45 AA46 AK46 AN46 AA47 AK47 AO47 AA48 AK48 AP48 AA49 AK49 AQ49 AA50 AK50 AR50 AA51 AK51 AA52 AK52 AA53 AK53 AA54 AK54 AA55 AK55 AA56 AK56 AA57 AK57 AA58 AK58 AA59 AK59 AA60 AK60 AA61 AK61 AA62 AK62 AA63 AK63 AA64 AK64 AA65 AK65 AA66 AK66 L68 P68 AA68 AK68 L69 P69 AA69 AK69 L70 P70 AA70 AK70 P71 AA71 AK71 AA72 AK72 AA73 AK73 AK74"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78"/>
  <sheetViews>
    <sheetView showZeros="0" topLeftCell="A7" workbookViewId="0">
      <selection activeCell="D11" sqref="D11:H77"/>
    </sheetView>
  </sheetViews>
  <sheetFormatPr defaultColWidth="6.85546875" defaultRowHeight="15"/>
  <cols>
    <col min="1" max="1" width="5.7109375" style="34" customWidth="1"/>
    <col min="2" max="2" width="36.140625" style="2" customWidth="1"/>
    <col min="3" max="3" width="7.7109375" style="2" customWidth="1"/>
    <col min="4" max="4" width="11.42578125" style="285" customWidth="1"/>
    <col min="5" max="5" width="7.5703125" style="285" hidden="1" customWidth="1"/>
    <col min="6" max="6" width="11.28515625" style="285" customWidth="1"/>
    <col min="7" max="7" width="7.140625" style="285" customWidth="1"/>
    <col min="8" max="8" width="12.5703125" style="285" customWidth="1"/>
    <col min="9" max="203" width="6.85546875" style="2"/>
    <col min="204" max="204" width="4.85546875" style="2" customWidth="1"/>
    <col min="205" max="205" width="37.28515625" style="2" bestFit="1" customWidth="1"/>
    <col min="206" max="206" width="5.28515625" style="2" customWidth="1"/>
    <col min="207" max="207" width="7.7109375" style="2" customWidth="1"/>
    <col min="208" max="208" width="0" style="2" hidden="1" customWidth="1"/>
    <col min="209" max="209" width="8.140625" style="2" customWidth="1"/>
    <col min="210" max="220" width="7.28515625" style="2" customWidth="1"/>
    <col min="221" max="221" width="8.7109375" style="2" customWidth="1"/>
    <col min="222" max="242" width="7.28515625" style="2" customWidth="1"/>
    <col min="243" max="459" width="6.85546875" style="2"/>
    <col min="460" max="460" width="4.85546875" style="2" customWidth="1"/>
    <col min="461" max="461" width="37.28515625" style="2" bestFit="1" customWidth="1"/>
    <col min="462" max="462" width="5.28515625" style="2" customWidth="1"/>
    <col min="463" max="463" width="7.7109375" style="2" customWidth="1"/>
    <col min="464" max="464" width="0" style="2" hidden="1" customWidth="1"/>
    <col min="465" max="465" width="8.140625" style="2" customWidth="1"/>
    <col min="466" max="476" width="7.28515625" style="2" customWidth="1"/>
    <col min="477" max="477" width="8.7109375" style="2" customWidth="1"/>
    <col min="478" max="498" width="7.28515625" style="2" customWidth="1"/>
    <col min="499" max="715" width="6.85546875" style="2"/>
    <col min="716" max="716" width="4.85546875" style="2" customWidth="1"/>
    <col min="717" max="717" width="37.28515625" style="2" bestFit="1" customWidth="1"/>
    <col min="718" max="718" width="5.28515625" style="2" customWidth="1"/>
    <col min="719" max="719" width="7.7109375" style="2" customWidth="1"/>
    <col min="720" max="720" width="0" style="2" hidden="1" customWidth="1"/>
    <col min="721" max="721" width="8.140625" style="2" customWidth="1"/>
    <col min="722" max="732" width="7.28515625" style="2" customWidth="1"/>
    <col min="733" max="733" width="8.7109375" style="2" customWidth="1"/>
    <col min="734" max="754" width="7.28515625" style="2" customWidth="1"/>
    <col min="755" max="971" width="6.85546875" style="2"/>
    <col min="972" max="972" width="4.85546875" style="2" customWidth="1"/>
    <col min="973" max="973" width="37.28515625" style="2" bestFit="1" customWidth="1"/>
    <col min="974" max="974" width="5.28515625" style="2" customWidth="1"/>
    <col min="975" max="975" width="7.7109375" style="2" customWidth="1"/>
    <col min="976" max="976" width="0" style="2" hidden="1" customWidth="1"/>
    <col min="977" max="977" width="8.140625" style="2" customWidth="1"/>
    <col min="978" max="988" width="7.28515625" style="2" customWidth="1"/>
    <col min="989" max="989" width="8.7109375" style="2" customWidth="1"/>
    <col min="990" max="1010" width="7.28515625" style="2" customWidth="1"/>
    <col min="1011" max="1227" width="6.85546875" style="2"/>
    <col min="1228" max="1228" width="4.85546875" style="2" customWidth="1"/>
    <col min="1229" max="1229" width="37.28515625" style="2" bestFit="1" customWidth="1"/>
    <col min="1230" max="1230" width="5.28515625" style="2" customWidth="1"/>
    <col min="1231" max="1231" width="7.7109375" style="2" customWidth="1"/>
    <col min="1232" max="1232" width="0" style="2" hidden="1" customWidth="1"/>
    <col min="1233" max="1233" width="8.140625" style="2" customWidth="1"/>
    <col min="1234" max="1244" width="7.28515625" style="2" customWidth="1"/>
    <col min="1245" max="1245" width="8.7109375" style="2" customWidth="1"/>
    <col min="1246" max="1266" width="7.28515625" style="2" customWidth="1"/>
    <col min="1267" max="1483" width="6.85546875" style="2"/>
    <col min="1484" max="1484" width="4.85546875" style="2" customWidth="1"/>
    <col min="1485" max="1485" width="37.28515625" style="2" bestFit="1" customWidth="1"/>
    <col min="1486" max="1486" width="5.28515625" style="2" customWidth="1"/>
    <col min="1487" max="1487" width="7.7109375" style="2" customWidth="1"/>
    <col min="1488" max="1488" width="0" style="2" hidden="1" customWidth="1"/>
    <col min="1489" max="1489" width="8.140625" style="2" customWidth="1"/>
    <col min="1490" max="1500" width="7.28515625" style="2" customWidth="1"/>
    <col min="1501" max="1501" width="8.7109375" style="2" customWidth="1"/>
    <col min="1502" max="1522" width="7.28515625" style="2" customWidth="1"/>
    <col min="1523" max="1739" width="6.85546875" style="2"/>
    <col min="1740" max="1740" width="4.85546875" style="2" customWidth="1"/>
    <col min="1741" max="1741" width="37.28515625" style="2" bestFit="1" customWidth="1"/>
    <col min="1742" max="1742" width="5.28515625" style="2" customWidth="1"/>
    <col min="1743" max="1743" width="7.7109375" style="2" customWidth="1"/>
    <col min="1744" max="1744" width="0" style="2" hidden="1" customWidth="1"/>
    <col min="1745" max="1745" width="8.140625" style="2" customWidth="1"/>
    <col min="1746" max="1756" width="7.28515625" style="2" customWidth="1"/>
    <col min="1757" max="1757" width="8.7109375" style="2" customWidth="1"/>
    <col min="1758" max="1778" width="7.28515625" style="2" customWidth="1"/>
    <col min="1779" max="1995" width="6.85546875" style="2"/>
    <col min="1996" max="1996" width="4.85546875" style="2" customWidth="1"/>
    <col min="1997" max="1997" width="37.28515625" style="2" bestFit="1" customWidth="1"/>
    <col min="1998" max="1998" width="5.28515625" style="2" customWidth="1"/>
    <col min="1999" max="1999" width="7.7109375" style="2" customWidth="1"/>
    <col min="2000" max="2000" width="0" style="2" hidden="1" customWidth="1"/>
    <col min="2001" max="2001" width="8.140625" style="2" customWidth="1"/>
    <col min="2002" max="2012" width="7.28515625" style="2" customWidth="1"/>
    <col min="2013" max="2013" width="8.7109375" style="2" customWidth="1"/>
    <col min="2014" max="2034" width="7.28515625" style="2" customWidth="1"/>
    <col min="2035" max="2251" width="6.85546875" style="2"/>
    <col min="2252" max="2252" width="4.85546875" style="2" customWidth="1"/>
    <col min="2253" max="2253" width="37.28515625" style="2" bestFit="1" customWidth="1"/>
    <col min="2254" max="2254" width="5.28515625" style="2" customWidth="1"/>
    <col min="2255" max="2255" width="7.7109375" style="2" customWidth="1"/>
    <col min="2256" max="2256" width="0" style="2" hidden="1" customWidth="1"/>
    <col min="2257" max="2257" width="8.140625" style="2" customWidth="1"/>
    <col min="2258" max="2268" width="7.28515625" style="2" customWidth="1"/>
    <col min="2269" max="2269" width="8.7109375" style="2" customWidth="1"/>
    <col min="2270" max="2290" width="7.28515625" style="2" customWidth="1"/>
    <col min="2291" max="2507" width="6.85546875" style="2"/>
    <col min="2508" max="2508" width="4.85546875" style="2" customWidth="1"/>
    <col min="2509" max="2509" width="37.28515625" style="2" bestFit="1" customWidth="1"/>
    <col min="2510" max="2510" width="5.28515625" style="2" customWidth="1"/>
    <col min="2511" max="2511" width="7.7109375" style="2" customWidth="1"/>
    <col min="2512" max="2512" width="0" style="2" hidden="1" customWidth="1"/>
    <col min="2513" max="2513" width="8.140625" style="2" customWidth="1"/>
    <col min="2514" max="2524" width="7.28515625" style="2" customWidth="1"/>
    <col min="2525" max="2525" width="8.7109375" style="2" customWidth="1"/>
    <col min="2526" max="2546" width="7.28515625" style="2" customWidth="1"/>
    <col min="2547" max="2763" width="6.85546875" style="2"/>
    <col min="2764" max="2764" width="4.85546875" style="2" customWidth="1"/>
    <col min="2765" max="2765" width="37.28515625" style="2" bestFit="1" customWidth="1"/>
    <col min="2766" max="2766" width="5.28515625" style="2" customWidth="1"/>
    <col min="2767" max="2767" width="7.7109375" style="2" customWidth="1"/>
    <col min="2768" max="2768" width="0" style="2" hidden="1" customWidth="1"/>
    <col min="2769" max="2769" width="8.140625" style="2" customWidth="1"/>
    <col min="2770" max="2780" width="7.28515625" style="2" customWidth="1"/>
    <col min="2781" max="2781" width="8.7109375" style="2" customWidth="1"/>
    <col min="2782" max="2802" width="7.28515625" style="2" customWidth="1"/>
    <col min="2803" max="3019" width="6.85546875" style="2"/>
    <col min="3020" max="3020" width="4.85546875" style="2" customWidth="1"/>
    <col min="3021" max="3021" width="37.28515625" style="2" bestFit="1" customWidth="1"/>
    <col min="3022" max="3022" width="5.28515625" style="2" customWidth="1"/>
    <col min="3023" max="3023" width="7.7109375" style="2" customWidth="1"/>
    <col min="3024" max="3024" width="0" style="2" hidden="1" customWidth="1"/>
    <col min="3025" max="3025" width="8.140625" style="2" customWidth="1"/>
    <col min="3026" max="3036" width="7.28515625" style="2" customWidth="1"/>
    <col min="3037" max="3037" width="8.7109375" style="2" customWidth="1"/>
    <col min="3038" max="3058" width="7.28515625" style="2" customWidth="1"/>
    <col min="3059" max="3275" width="6.85546875" style="2"/>
    <col min="3276" max="3276" width="4.85546875" style="2" customWidth="1"/>
    <col min="3277" max="3277" width="37.28515625" style="2" bestFit="1" customWidth="1"/>
    <col min="3278" max="3278" width="5.28515625" style="2" customWidth="1"/>
    <col min="3279" max="3279" width="7.7109375" style="2" customWidth="1"/>
    <col min="3280" max="3280" width="0" style="2" hidden="1" customWidth="1"/>
    <col min="3281" max="3281" width="8.140625" style="2" customWidth="1"/>
    <col min="3282" max="3292" width="7.28515625" style="2" customWidth="1"/>
    <col min="3293" max="3293" width="8.7109375" style="2" customWidth="1"/>
    <col min="3294" max="3314" width="7.28515625" style="2" customWidth="1"/>
    <col min="3315" max="3531" width="6.85546875" style="2"/>
    <col min="3532" max="3532" width="4.85546875" style="2" customWidth="1"/>
    <col min="3533" max="3533" width="37.28515625" style="2" bestFit="1" customWidth="1"/>
    <col min="3534" max="3534" width="5.28515625" style="2" customWidth="1"/>
    <col min="3535" max="3535" width="7.7109375" style="2" customWidth="1"/>
    <col min="3536" max="3536" width="0" style="2" hidden="1" customWidth="1"/>
    <col min="3537" max="3537" width="8.140625" style="2" customWidth="1"/>
    <col min="3538" max="3548" width="7.28515625" style="2" customWidth="1"/>
    <col min="3549" max="3549" width="8.7109375" style="2" customWidth="1"/>
    <col min="3550" max="3570" width="7.28515625" style="2" customWidth="1"/>
    <col min="3571" max="3787" width="6.85546875" style="2"/>
    <col min="3788" max="3788" width="4.85546875" style="2" customWidth="1"/>
    <col min="3789" max="3789" width="37.28515625" style="2" bestFit="1" customWidth="1"/>
    <col min="3790" max="3790" width="5.28515625" style="2" customWidth="1"/>
    <col min="3791" max="3791" width="7.7109375" style="2" customWidth="1"/>
    <col min="3792" max="3792" width="0" style="2" hidden="1" customWidth="1"/>
    <col min="3793" max="3793" width="8.140625" style="2" customWidth="1"/>
    <col min="3794" max="3804" width="7.28515625" style="2" customWidth="1"/>
    <col min="3805" max="3805" width="8.7109375" style="2" customWidth="1"/>
    <col min="3806" max="3826" width="7.28515625" style="2" customWidth="1"/>
    <col min="3827" max="4043" width="6.85546875" style="2"/>
    <col min="4044" max="4044" width="4.85546875" style="2" customWidth="1"/>
    <col min="4045" max="4045" width="37.28515625" style="2" bestFit="1" customWidth="1"/>
    <col min="4046" max="4046" width="5.28515625" style="2" customWidth="1"/>
    <col min="4047" max="4047" width="7.7109375" style="2" customWidth="1"/>
    <col min="4048" max="4048" width="0" style="2" hidden="1" customWidth="1"/>
    <col min="4049" max="4049" width="8.140625" style="2" customWidth="1"/>
    <col min="4050" max="4060" width="7.28515625" style="2" customWidth="1"/>
    <col min="4061" max="4061" width="8.7109375" style="2" customWidth="1"/>
    <col min="4062" max="4082" width="7.28515625" style="2" customWidth="1"/>
    <col min="4083" max="4299" width="6.85546875" style="2"/>
    <col min="4300" max="4300" width="4.85546875" style="2" customWidth="1"/>
    <col min="4301" max="4301" width="37.28515625" style="2" bestFit="1" customWidth="1"/>
    <col min="4302" max="4302" width="5.28515625" style="2" customWidth="1"/>
    <col min="4303" max="4303" width="7.7109375" style="2" customWidth="1"/>
    <col min="4304" max="4304" width="0" style="2" hidden="1" customWidth="1"/>
    <col min="4305" max="4305" width="8.140625" style="2" customWidth="1"/>
    <col min="4306" max="4316" width="7.28515625" style="2" customWidth="1"/>
    <col min="4317" max="4317" width="8.7109375" style="2" customWidth="1"/>
    <col min="4318" max="4338" width="7.28515625" style="2" customWidth="1"/>
    <col min="4339" max="4555" width="6.85546875" style="2"/>
    <col min="4556" max="4556" width="4.85546875" style="2" customWidth="1"/>
    <col min="4557" max="4557" width="37.28515625" style="2" bestFit="1" customWidth="1"/>
    <col min="4558" max="4558" width="5.28515625" style="2" customWidth="1"/>
    <col min="4559" max="4559" width="7.7109375" style="2" customWidth="1"/>
    <col min="4560" max="4560" width="0" style="2" hidden="1" customWidth="1"/>
    <col min="4561" max="4561" width="8.140625" style="2" customWidth="1"/>
    <col min="4562" max="4572" width="7.28515625" style="2" customWidth="1"/>
    <col min="4573" max="4573" width="8.7109375" style="2" customWidth="1"/>
    <col min="4574" max="4594" width="7.28515625" style="2" customWidth="1"/>
    <col min="4595" max="4811" width="6.85546875" style="2"/>
    <col min="4812" max="4812" width="4.85546875" style="2" customWidth="1"/>
    <col min="4813" max="4813" width="37.28515625" style="2" bestFit="1" customWidth="1"/>
    <col min="4814" max="4814" width="5.28515625" style="2" customWidth="1"/>
    <col min="4815" max="4815" width="7.7109375" style="2" customWidth="1"/>
    <col min="4816" max="4816" width="0" style="2" hidden="1" customWidth="1"/>
    <col min="4817" max="4817" width="8.140625" style="2" customWidth="1"/>
    <col min="4818" max="4828" width="7.28515625" style="2" customWidth="1"/>
    <col min="4829" max="4829" width="8.7109375" style="2" customWidth="1"/>
    <col min="4830" max="4850" width="7.28515625" style="2" customWidth="1"/>
    <col min="4851" max="5067" width="6.85546875" style="2"/>
    <col min="5068" max="5068" width="4.85546875" style="2" customWidth="1"/>
    <col min="5069" max="5069" width="37.28515625" style="2" bestFit="1" customWidth="1"/>
    <col min="5070" max="5070" width="5.28515625" style="2" customWidth="1"/>
    <col min="5071" max="5071" width="7.7109375" style="2" customWidth="1"/>
    <col min="5072" max="5072" width="0" style="2" hidden="1" customWidth="1"/>
    <col min="5073" max="5073" width="8.140625" style="2" customWidth="1"/>
    <col min="5074" max="5084" width="7.28515625" style="2" customWidth="1"/>
    <col min="5085" max="5085" width="8.7109375" style="2" customWidth="1"/>
    <col min="5086" max="5106" width="7.28515625" style="2" customWidth="1"/>
    <col min="5107" max="5323" width="6.85546875" style="2"/>
    <col min="5324" max="5324" width="4.85546875" style="2" customWidth="1"/>
    <col min="5325" max="5325" width="37.28515625" style="2" bestFit="1" customWidth="1"/>
    <col min="5326" max="5326" width="5.28515625" style="2" customWidth="1"/>
    <col min="5327" max="5327" width="7.7109375" style="2" customWidth="1"/>
    <col min="5328" max="5328" width="0" style="2" hidden="1" customWidth="1"/>
    <col min="5329" max="5329" width="8.140625" style="2" customWidth="1"/>
    <col min="5330" max="5340" width="7.28515625" style="2" customWidth="1"/>
    <col min="5341" max="5341" width="8.7109375" style="2" customWidth="1"/>
    <col min="5342" max="5362" width="7.28515625" style="2" customWidth="1"/>
    <col min="5363" max="5579" width="6.85546875" style="2"/>
    <col min="5580" max="5580" width="4.85546875" style="2" customWidth="1"/>
    <col min="5581" max="5581" width="37.28515625" style="2" bestFit="1" customWidth="1"/>
    <col min="5582" max="5582" width="5.28515625" style="2" customWidth="1"/>
    <col min="5583" max="5583" width="7.7109375" style="2" customWidth="1"/>
    <col min="5584" max="5584" width="0" style="2" hidden="1" customWidth="1"/>
    <col min="5585" max="5585" width="8.140625" style="2" customWidth="1"/>
    <col min="5586" max="5596" width="7.28515625" style="2" customWidth="1"/>
    <col min="5597" max="5597" width="8.7109375" style="2" customWidth="1"/>
    <col min="5598" max="5618" width="7.28515625" style="2" customWidth="1"/>
    <col min="5619" max="5835" width="6.85546875" style="2"/>
    <col min="5836" max="5836" width="4.85546875" style="2" customWidth="1"/>
    <col min="5837" max="5837" width="37.28515625" style="2" bestFit="1" customWidth="1"/>
    <col min="5838" max="5838" width="5.28515625" style="2" customWidth="1"/>
    <col min="5839" max="5839" width="7.7109375" style="2" customWidth="1"/>
    <col min="5840" max="5840" width="0" style="2" hidden="1" customWidth="1"/>
    <col min="5841" max="5841" width="8.140625" style="2" customWidth="1"/>
    <col min="5842" max="5852" width="7.28515625" style="2" customWidth="1"/>
    <col min="5853" max="5853" width="8.7109375" style="2" customWidth="1"/>
    <col min="5854" max="5874" width="7.28515625" style="2" customWidth="1"/>
    <col min="5875" max="6091" width="6.85546875" style="2"/>
    <col min="6092" max="6092" width="4.85546875" style="2" customWidth="1"/>
    <col min="6093" max="6093" width="37.28515625" style="2" bestFit="1" customWidth="1"/>
    <col min="6094" max="6094" width="5.28515625" style="2" customWidth="1"/>
    <col min="6095" max="6095" width="7.7109375" style="2" customWidth="1"/>
    <col min="6096" max="6096" width="0" style="2" hidden="1" customWidth="1"/>
    <col min="6097" max="6097" width="8.140625" style="2" customWidth="1"/>
    <col min="6098" max="6108" width="7.28515625" style="2" customWidth="1"/>
    <col min="6109" max="6109" width="8.7109375" style="2" customWidth="1"/>
    <col min="6110" max="6130" width="7.28515625" style="2" customWidth="1"/>
    <col min="6131" max="6347" width="6.85546875" style="2"/>
    <col min="6348" max="6348" width="4.85546875" style="2" customWidth="1"/>
    <col min="6349" max="6349" width="37.28515625" style="2" bestFit="1" customWidth="1"/>
    <col min="6350" max="6350" width="5.28515625" style="2" customWidth="1"/>
    <col min="6351" max="6351" width="7.7109375" style="2" customWidth="1"/>
    <col min="6352" max="6352" width="0" style="2" hidden="1" customWidth="1"/>
    <col min="6353" max="6353" width="8.140625" style="2" customWidth="1"/>
    <col min="6354" max="6364" width="7.28515625" style="2" customWidth="1"/>
    <col min="6365" max="6365" width="8.7109375" style="2" customWidth="1"/>
    <col min="6366" max="6386" width="7.28515625" style="2" customWidth="1"/>
    <col min="6387" max="6603" width="6.85546875" style="2"/>
    <col min="6604" max="6604" width="4.85546875" style="2" customWidth="1"/>
    <col min="6605" max="6605" width="37.28515625" style="2" bestFit="1" customWidth="1"/>
    <col min="6606" max="6606" width="5.28515625" style="2" customWidth="1"/>
    <col min="6607" max="6607" width="7.7109375" style="2" customWidth="1"/>
    <col min="6608" max="6608" width="0" style="2" hidden="1" customWidth="1"/>
    <col min="6609" max="6609" width="8.140625" style="2" customWidth="1"/>
    <col min="6610" max="6620" width="7.28515625" style="2" customWidth="1"/>
    <col min="6621" max="6621" width="8.7109375" style="2" customWidth="1"/>
    <col min="6622" max="6642" width="7.28515625" style="2" customWidth="1"/>
    <col min="6643" max="6859" width="6.85546875" style="2"/>
    <col min="6860" max="6860" width="4.85546875" style="2" customWidth="1"/>
    <col min="6861" max="6861" width="37.28515625" style="2" bestFit="1" customWidth="1"/>
    <col min="6862" max="6862" width="5.28515625" style="2" customWidth="1"/>
    <col min="6863" max="6863" width="7.7109375" style="2" customWidth="1"/>
    <col min="6864" max="6864" width="0" style="2" hidden="1" customWidth="1"/>
    <col min="6865" max="6865" width="8.140625" style="2" customWidth="1"/>
    <col min="6866" max="6876" width="7.28515625" style="2" customWidth="1"/>
    <col min="6877" max="6877" width="8.7109375" style="2" customWidth="1"/>
    <col min="6878" max="6898" width="7.28515625" style="2" customWidth="1"/>
    <col min="6899" max="7115" width="6.85546875" style="2"/>
    <col min="7116" max="7116" width="4.85546875" style="2" customWidth="1"/>
    <col min="7117" max="7117" width="37.28515625" style="2" bestFit="1" customWidth="1"/>
    <col min="7118" max="7118" width="5.28515625" style="2" customWidth="1"/>
    <col min="7119" max="7119" width="7.7109375" style="2" customWidth="1"/>
    <col min="7120" max="7120" width="0" style="2" hidden="1" customWidth="1"/>
    <col min="7121" max="7121" width="8.140625" style="2" customWidth="1"/>
    <col min="7122" max="7132" width="7.28515625" style="2" customWidth="1"/>
    <col min="7133" max="7133" width="8.7109375" style="2" customWidth="1"/>
    <col min="7134" max="7154" width="7.28515625" style="2" customWidth="1"/>
    <col min="7155" max="7371" width="6.85546875" style="2"/>
    <col min="7372" max="7372" width="4.85546875" style="2" customWidth="1"/>
    <col min="7373" max="7373" width="37.28515625" style="2" bestFit="1" customWidth="1"/>
    <col min="7374" max="7374" width="5.28515625" style="2" customWidth="1"/>
    <col min="7375" max="7375" width="7.7109375" style="2" customWidth="1"/>
    <col min="7376" max="7376" width="0" style="2" hidden="1" customWidth="1"/>
    <col min="7377" max="7377" width="8.140625" style="2" customWidth="1"/>
    <col min="7378" max="7388" width="7.28515625" style="2" customWidth="1"/>
    <col min="7389" max="7389" width="8.7109375" style="2" customWidth="1"/>
    <col min="7390" max="7410" width="7.28515625" style="2" customWidth="1"/>
    <col min="7411" max="7627" width="6.85546875" style="2"/>
    <col min="7628" max="7628" width="4.85546875" style="2" customWidth="1"/>
    <col min="7629" max="7629" width="37.28515625" style="2" bestFit="1" customWidth="1"/>
    <col min="7630" max="7630" width="5.28515625" style="2" customWidth="1"/>
    <col min="7631" max="7631" width="7.7109375" style="2" customWidth="1"/>
    <col min="7632" max="7632" width="0" style="2" hidden="1" customWidth="1"/>
    <col min="7633" max="7633" width="8.140625" style="2" customWidth="1"/>
    <col min="7634" max="7644" width="7.28515625" style="2" customWidth="1"/>
    <col min="7645" max="7645" width="8.7109375" style="2" customWidth="1"/>
    <col min="7646" max="7666" width="7.28515625" style="2" customWidth="1"/>
    <col min="7667" max="7883" width="6.85546875" style="2"/>
    <col min="7884" max="7884" width="4.85546875" style="2" customWidth="1"/>
    <col min="7885" max="7885" width="37.28515625" style="2" bestFit="1" customWidth="1"/>
    <col min="7886" max="7886" width="5.28515625" style="2" customWidth="1"/>
    <col min="7887" max="7887" width="7.7109375" style="2" customWidth="1"/>
    <col min="7888" max="7888" width="0" style="2" hidden="1" customWidth="1"/>
    <col min="7889" max="7889" width="8.140625" style="2" customWidth="1"/>
    <col min="7890" max="7900" width="7.28515625" style="2" customWidth="1"/>
    <col min="7901" max="7901" width="8.7109375" style="2" customWidth="1"/>
    <col min="7902" max="7922" width="7.28515625" style="2" customWidth="1"/>
    <col min="7923" max="8139" width="6.85546875" style="2"/>
    <col min="8140" max="8140" width="4.85546875" style="2" customWidth="1"/>
    <col min="8141" max="8141" width="37.28515625" style="2" bestFit="1" customWidth="1"/>
    <col min="8142" max="8142" width="5.28515625" style="2" customWidth="1"/>
    <col min="8143" max="8143" width="7.7109375" style="2" customWidth="1"/>
    <col min="8144" max="8144" width="0" style="2" hidden="1" customWidth="1"/>
    <col min="8145" max="8145" width="8.140625" style="2" customWidth="1"/>
    <col min="8146" max="8156" width="7.28515625" style="2" customWidth="1"/>
    <col min="8157" max="8157" width="8.7109375" style="2" customWidth="1"/>
    <col min="8158" max="8178" width="7.28515625" style="2" customWidth="1"/>
    <col min="8179" max="8395" width="6.85546875" style="2"/>
    <col min="8396" max="8396" width="4.85546875" style="2" customWidth="1"/>
    <col min="8397" max="8397" width="37.28515625" style="2" bestFit="1" customWidth="1"/>
    <col min="8398" max="8398" width="5.28515625" style="2" customWidth="1"/>
    <col min="8399" max="8399" width="7.7109375" style="2" customWidth="1"/>
    <col min="8400" max="8400" width="0" style="2" hidden="1" customWidth="1"/>
    <col min="8401" max="8401" width="8.140625" style="2" customWidth="1"/>
    <col min="8402" max="8412" width="7.28515625" style="2" customWidth="1"/>
    <col min="8413" max="8413" width="8.7109375" style="2" customWidth="1"/>
    <col min="8414" max="8434" width="7.28515625" style="2" customWidth="1"/>
    <col min="8435" max="8651" width="6.85546875" style="2"/>
    <col min="8652" max="8652" width="4.85546875" style="2" customWidth="1"/>
    <col min="8653" max="8653" width="37.28515625" style="2" bestFit="1" customWidth="1"/>
    <col min="8654" max="8654" width="5.28515625" style="2" customWidth="1"/>
    <col min="8655" max="8655" width="7.7109375" style="2" customWidth="1"/>
    <col min="8656" max="8656" width="0" style="2" hidden="1" customWidth="1"/>
    <col min="8657" max="8657" width="8.140625" style="2" customWidth="1"/>
    <col min="8658" max="8668" width="7.28515625" style="2" customWidth="1"/>
    <col min="8669" max="8669" width="8.7109375" style="2" customWidth="1"/>
    <col min="8670" max="8690" width="7.28515625" style="2" customWidth="1"/>
    <col min="8691" max="8907" width="6.85546875" style="2"/>
    <col min="8908" max="8908" width="4.85546875" style="2" customWidth="1"/>
    <col min="8909" max="8909" width="37.28515625" style="2" bestFit="1" customWidth="1"/>
    <col min="8910" max="8910" width="5.28515625" style="2" customWidth="1"/>
    <col min="8911" max="8911" width="7.7109375" style="2" customWidth="1"/>
    <col min="8912" max="8912" width="0" style="2" hidden="1" customWidth="1"/>
    <col min="8913" max="8913" width="8.140625" style="2" customWidth="1"/>
    <col min="8914" max="8924" width="7.28515625" style="2" customWidth="1"/>
    <col min="8925" max="8925" width="8.7109375" style="2" customWidth="1"/>
    <col min="8926" max="8946" width="7.28515625" style="2" customWidth="1"/>
    <col min="8947" max="9163" width="6.85546875" style="2"/>
    <col min="9164" max="9164" width="4.85546875" style="2" customWidth="1"/>
    <col min="9165" max="9165" width="37.28515625" style="2" bestFit="1" customWidth="1"/>
    <col min="9166" max="9166" width="5.28515625" style="2" customWidth="1"/>
    <col min="9167" max="9167" width="7.7109375" style="2" customWidth="1"/>
    <col min="9168" max="9168" width="0" style="2" hidden="1" customWidth="1"/>
    <col min="9169" max="9169" width="8.140625" style="2" customWidth="1"/>
    <col min="9170" max="9180" width="7.28515625" style="2" customWidth="1"/>
    <col min="9181" max="9181" width="8.7109375" style="2" customWidth="1"/>
    <col min="9182" max="9202" width="7.28515625" style="2" customWidth="1"/>
    <col min="9203" max="9419" width="6.85546875" style="2"/>
    <col min="9420" max="9420" width="4.85546875" style="2" customWidth="1"/>
    <col min="9421" max="9421" width="37.28515625" style="2" bestFit="1" customWidth="1"/>
    <col min="9422" max="9422" width="5.28515625" style="2" customWidth="1"/>
    <col min="9423" max="9423" width="7.7109375" style="2" customWidth="1"/>
    <col min="9424" max="9424" width="0" style="2" hidden="1" customWidth="1"/>
    <col min="9425" max="9425" width="8.140625" style="2" customWidth="1"/>
    <col min="9426" max="9436" width="7.28515625" style="2" customWidth="1"/>
    <col min="9437" max="9437" width="8.7109375" style="2" customWidth="1"/>
    <col min="9438" max="9458" width="7.28515625" style="2" customWidth="1"/>
    <col min="9459" max="9675" width="6.85546875" style="2"/>
    <col min="9676" max="9676" width="4.85546875" style="2" customWidth="1"/>
    <col min="9677" max="9677" width="37.28515625" style="2" bestFit="1" customWidth="1"/>
    <col min="9678" max="9678" width="5.28515625" style="2" customWidth="1"/>
    <col min="9679" max="9679" width="7.7109375" style="2" customWidth="1"/>
    <col min="9680" max="9680" width="0" style="2" hidden="1" customWidth="1"/>
    <col min="9681" max="9681" width="8.140625" style="2" customWidth="1"/>
    <col min="9682" max="9692" width="7.28515625" style="2" customWidth="1"/>
    <col min="9693" max="9693" width="8.7109375" style="2" customWidth="1"/>
    <col min="9694" max="9714" width="7.28515625" style="2" customWidth="1"/>
    <col min="9715" max="9931" width="6.85546875" style="2"/>
    <col min="9932" max="9932" width="4.85546875" style="2" customWidth="1"/>
    <col min="9933" max="9933" width="37.28515625" style="2" bestFit="1" customWidth="1"/>
    <col min="9934" max="9934" width="5.28515625" style="2" customWidth="1"/>
    <col min="9935" max="9935" width="7.7109375" style="2" customWidth="1"/>
    <col min="9936" max="9936" width="0" style="2" hidden="1" customWidth="1"/>
    <col min="9937" max="9937" width="8.140625" style="2" customWidth="1"/>
    <col min="9938" max="9948" width="7.28515625" style="2" customWidth="1"/>
    <col min="9949" max="9949" width="8.7109375" style="2" customWidth="1"/>
    <col min="9950" max="9970" width="7.28515625" style="2" customWidth="1"/>
    <col min="9971" max="10187" width="6.85546875" style="2"/>
    <col min="10188" max="10188" width="4.85546875" style="2" customWidth="1"/>
    <col min="10189" max="10189" width="37.28515625" style="2" bestFit="1" customWidth="1"/>
    <col min="10190" max="10190" width="5.28515625" style="2" customWidth="1"/>
    <col min="10191" max="10191" width="7.7109375" style="2" customWidth="1"/>
    <col min="10192" max="10192" width="0" style="2" hidden="1" customWidth="1"/>
    <col min="10193" max="10193" width="8.140625" style="2" customWidth="1"/>
    <col min="10194" max="10204" width="7.28515625" style="2" customWidth="1"/>
    <col min="10205" max="10205" width="8.7109375" style="2" customWidth="1"/>
    <col min="10206" max="10226" width="7.28515625" style="2" customWidth="1"/>
    <col min="10227" max="10443" width="6.85546875" style="2"/>
    <col min="10444" max="10444" width="4.85546875" style="2" customWidth="1"/>
    <col min="10445" max="10445" width="37.28515625" style="2" bestFit="1" customWidth="1"/>
    <col min="10446" max="10446" width="5.28515625" style="2" customWidth="1"/>
    <col min="10447" max="10447" width="7.7109375" style="2" customWidth="1"/>
    <col min="10448" max="10448" width="0" style="2" hidden="1" customWidth="1"/>
    <col min="10449" max="10449" width="8.140625" style="2" customWidth="1"/>
    <col min="10450" max="10460" width="7.28515625" style="2" customWidth="1"/>
    <col min="10461" max="10461" width="8.7109375" style="2" customWidth="1"/>
    <col min="10462" max="10482" width="7.28515625" style="2" customWidth="1"/>
    <col min="10483" max="10699" width="6.85546875" style="2"/>
    <col min="10700" max="10700" width="4.85546875" style="2" customWidth="1"/>
    <col min="10701" max="10701" width="37.28515625" style="2" bestFit="1" customWidth="1"/>
    <col min="10702" max="10702" width="5.28515625" style="2" customWidth="1"/>
    <col min="10703" max="10703" width="7.7109375" style="2" customWidth="1"/>
    <col min="10704" max="10704" width="0" style="2" hidden="1" customWidth="1"/>
    <col min="10705" max="10705" width="8.140625" style="2" customWidth="1"/>
    <col min="10706" max="10716" width="7.28515625" style="2" customWidth="1"/>
    <col min="10717" max="10717" width="8.7109375" style="2" customWidth="1"/>
    <col min="10718" max="10738" width="7.28515625" style="2" customWidth="1"/>
    <col min="10739" max="10955" width="6.85546875" style="2"/>
    <col min="10956" max="10956" width="4.85546875" style="2" customWidth="1"/>
    <col min="10957" max="10957" width="37.28515625" style="2" bestFit="1" customWidth="1"/>
    <col min="10958" max="10958" width="5.28515625" style="2" customWidth="1"/>
    <col min="10959" max="10959" width="7.7109375" style="2" customWidth="1"/>
    <col min="10960" max="10960" width="0" style="2" hidden="1" customWidth="1"/>
    <col min="10961" max="10961" width="8.140625" style="2" customWidth="1"/>
    <col min="10962" max="10972" width="7.28515625" style="2" customWidth="1"/>
    <col min="10973" max="10973" width="8.7109375" style="2" customWidth="1"/>
    <col min="10974" max="10994" width="7.28515625" style="2" customWidth="1"/>
    <col min="10995" max="11211" width="6.85546875" style="2"/>
    <col min="11212" max="11212" width="4.85546875" style="2" customWidth="1"/>
    <col min="11213" max="11213" width="37.28515625" style="2" bestFit="1" customWidth="1"/>
    <col min="11214" max="11214" width="5.28515625" style="2" customWidth="1"/>
    <col min="11215" max="11215" width="7.7109375" style="2" customWidth="1"/>
    <col min="11216" max="11216" width="0" style="2" hidden="1" customWidth="1"/>
    <col min="11217" max="11217" width="8.140625" style="2" customWidth="1"/>
    <col min="11218" max="11228" width="7.28515625" style="2" customWidth="1"/>
    <col min="11229" max="11229" width="8.7109375" style="2" customWidth="1"/>
    <col min="11230" max="11250" width="7.28515625" style="2" customWidth="1"/>
    <col min="11251" max="11467" width="6.85546875" style="2"/>
    <col min="11468" max="11468" width="4.85546875" style="2" customWidth="1"/>
    <col min="11469" max="11469" width="37.28515625" style="2" bestFit="1" customWidth="1"/>
    <col min="11470" max="11470" width="5.28515625" style="2" customWidth="1"/>
    <col min="11471" max="11471" width="7.7109375" style="2" customWidth="1"/>
    <col min="11472" max="11472" width="0" style="2" hidden="1" customWidth="1"/>
    <col min="11473" max="11473" width="8.140625" style="2" customWidth="1"/>
    <col min="11474" max="11484" width="7.28515625" style="2" customWidth="1"/>
    <col min="11485" max="11485" width="8.7109375" style="2" customWidth="1"/>
    <col min="11486" max="11506" width="7.28515625" style="2" customWidth="1"/>
    <col min="11507" max="11723" width="6.85546875" style="2"/>
    <col min="11724" max="11724" width="4.85546875" style="2" customWidth="1"/>
    <col min="11725" max="11725" width="37.28515625" style="2" bestFit="1" customWidth="1"/>
    <col min="11726" max="11726" width="5.28515625" style="2" customWidth="1"/>
    <col min="11727" max="11727" width="7.7109375" style="2" customWidth="1"/>
    <col min="11728" max="11728" width="0" style="2" hidden="1" customWidth="1"/>
    <col min="11729" max="11729" width="8.140625" style="2" customWidth="1"/>
    <col min="11730" max="11740" width="7.28515625" style="2" customWidth="1"/>
    <col min="11741" max="11741" width="8.7109375" style="2" customWidth="1"/>
    <col min="11742" max="11762" width="7.28515625" style="2" customWidth="1"/>
    <col min="11763" max="11979" width="6.85546875" style="2"/>
    <col min="11980" max="11980" width="4.85546875" style="2" customWidth="1"/>
    <col min="11981" max="11981" width="37.28515625" style="2" bestFit="1" customWidth="1"/>
    <col min="11982" max="11982" width="5.28515625" style="2" customWidth="1"/>
    <col min="11983" max="11983" width="7.7109375" style="2" customWidth="1"/>
    <col min="11984" max="11984" width="0" style="2" hidden="1" customWidth="1"/>
    <col min="11985" max="11985" width="8.140625" style="2" customWidth="1"/>
    <col min="11986" max="11996" width="7.28515625" style="2" customWidth="1"/>
    <col min="11997" max="11997" width="8.7109375" style="2" customWidth="1"/>
    <col min="11998" max="12018" width="7.28515625" style="2" customWidth="1"/>
    <col min="12019" max="12235" width="6.85546875" style="2"/>
    <col min="12236" max="12236" width="4.85546875" style="2" customWidth="1"/>
    <col min="12237" max="12237" width="37.28515625" style="2" bestFit="1" customWidth="1"/>
    <col min="12238" max="12238" width="5.28515625" style="2" customWidth="1"/>
    <col min="12239" max="12239" width="7.7109375" style="2" customWidth="1"/>
    <col min="12240" max="12240" width="0" style="2" hidden="1" customWidth="1"/>
    <col min="12241" max="12241" width="8.140625" style="2" customWidth="1"/>
    <col min="12242" max="12252" width="7.28515625" style="2" customWidth="1"/>
    <col min="12253" max="12253" width="8.7109375" style="2" customWidth="1"/>
    <col min="12254" max="12274" width="7.28515625" style="2" customWidth="1"/>
    <col min="12275" max="12491" width="6.85546875" style="2"/>
    <col min="12492" max="12492" width="4.85546875" style="2" customWidth="1"/>
    <col min="12493" max="12493" width="37.28515625" style="2" bestFit="1" customWidth="1"/>
    <col min="12494" max="12494" width="5.28515625" style="2" customWidth="1"/>
    <col min="12495" max="12495" width="7.7109375" style="2" customWidth="1"/>
    <col min="12496" max="12496" width="0" style="2" hidden="1" customWidth="1"/>
    <col min="12497" max="12497" width="8.140625" style="2" customWidth="1"/>
    <col min="12498" max="12508" width="7.28515625" style="2" customWidth="1"/>
    <col min="12509" max="12509" width="8.7109375" style="2" customWidth="1"/>
    <col min="12510" max="12530" width="7.28515625" style="2" customWidth="1"/>
    <col min="12531" max="12747" width="6.85546875" style="2"/>
    <col min="12748" max="12748" width="4.85546875" style="2" customWidth="1"/>
    <col min="12749" max="12749" width="37.28515625" style="2" bestFit="1" customWidth="1"/>
    <col min="12750" max="12750" width="5.28515625" style="2" customWidth="1"/>
    <col min="12751" max="12751" width="7.7109375" style="2" customWidth="1"/>
    <col min="12752" max="12752" width="0" style="2" hidden="1" customWidth="1"/>
    <col min="12753" max="12753" width="8.140625" style="2" customWidth="1"/>
    <col min="12754" max="12764" width="7.28515625" style="2" customWidth="1"/>
    <col min="12765" max="12765" width="8.7109375" style="2" customWidth="1"/>
    <col min="12766" max="12786" width="7.28515625" style="2" customWidth="1"/>
    <col min="12787" max="13003" width="6.85546875" style="2"/>
    <col min="13004" max="13004" width="4.85546875" style="2" customWidth="1"/>
    <col min="13005" max="13005" width="37.28515625" style="2" bestFit="1" customWidth="1"/>
    <col min="13006" max="13006" width="5.28515625" style="2" customWidth="1"/>
    <col min="13007" max="13007" width="7.7109375" style="2" customWidth="1"/>
    <col min="13008" max="13008" width="0" style="2" hidden="1" customWidth="1"/>
    <col min="13009" max="13009" width="8.140625" style="2" customWidth="1"/>
    <col min="13010" max="13020" width="7.28515625" style="2" customWidth="1"/>
    <col min="13021" max="13021" width="8.7109375" style="2" customWidth="1"/>
    <col min="13022" max="13042" width="7.28515625" style="2" customWidth="1"/>
    <col min="13043" max="13259" width="6.85546875" style="2"/>
    <col min="13260" max="13260" width="4.85546875" style="2" customWidth="1"/>
    <col min="13261" max="13261" width="37.28515625" style="2" bestFit="1" customWidth="1"/>
    <col min="13262" max="13262" width="5.28515625" style="2" customWidth="1"/>
    <col min="13263" max="13263" width="7.7109375" style="2" customWidth="1"/>
    <col min="13264" max="13264" width="0" style="2" hidden="1" customWidth="1"/>
    <col min="13265" max="13265" width="8.140625" style="2" customWidth="1"/>
    <col min="13266" max="13276" width="7.28515625" style="2" customWidth="1"/>
    <col min="13277" max="13277" width="8.7109375" style="2" customWidth="1"/>
    <col min="13278" max="13298" width="7.28515625" style="2" customWidth="1"/>
    <col min="13299" max="13515" width="6.85546875" style="2"/>
    <col min="13516" max="13516" width="4.85546875" style="2" customWidth="1"/>
    <col min="13517" max="13517" width="37.28515625" style="2" bestFit="1" customWidth="1"/>
    <col min="13518" max="13518" width="5.28515625" style="2" customWidth="1"/>
    <col min="13519" max="13519" width="7.7109375" style="2" customWidth="1"/>
    <col min="13520" max="13520" width="0" style="2" hidden="1" customWidth="1"/>
    <col min="13521" max="13521" width="8.140625" style="2" customWidth="1"/>
    <col min="13522" max="13532" width="7.28515625" style="2" customWidth="1"/>
    <col min="13533" max="13533" width="8.7109375" style="2" customWidth="1"/>
    <col min="13534" max="13554" width="7.28515625" style="2" customWidth="1"/>
    <col min="13555" max="13771" width="6.85546875" style="2"/>
    <col min="13772" max="13772" width="4.85546875" style="2" customWidth="1"/>
    <col min="13773" max="13773" width="37.28515625" style="2" bestFit="1" customWidth="1"/>
    <col min="13774" max="13774" width="5.28515625" style="2" customWidth="1"/>
    <col min="13775" max="13775" width="7.7109375" style="2" customWidth="1"/>
    <col min="13776" max="13776" width="0" style="2" hidden="1" customWidth="1"/>
    <col min="13777" max="13777" width="8.140625" style="2" customWidth="1"/>
    <col min="13778" max="13788" width="7.28515625" style="2" customWidth="1"/>
    <col min="13789" max="13789" width="8.7109375" style="2" customWidth="1"/>
    <col min="13790" max="13810" width="7.28515625" style="2" customWidth="1"/>
    <col min="13811" max="14027" width="6.85546875" style="2"/>
    <col min="14028" max="14028" width="4.85546875" style="2" customWidth="1"/>
    <col min="14029" max="14029" width="37.28515625" style="2" bestFit="1" customWidth="1"/>
    <col min="14030" max="14030" width="5.28515625" style="2" customWidth="1"/>
    <col min="14031" max="14031" width="7.7109375" style="2" customWidth="1"/>
    <col min="14032" max="14032" width="0" style="2" hidden="1" customWidth="1"/>
    <col min="14033" max="14033" width="8.140625" style="2" customWidth="1"/>
    <col min="14034" max="14044" width="7.28515625" style="2" customWidth="1"/>
    <col min="14045" max="14045" width="8.7109375" style="2" customWidth="1"/>
    <col min="14046" max="14066" width="7.28515625" style="2" customWidth="1"/>
    <col min="14067" max="14283" width="6.85546875" style="2"/>
    <col min="14284" max="14284" width="4.85546875" style="2" customWidth="1"/>
    <col min="14285" max="14285" width="37.28515625" style="2" bestFit="1" customWidth="1"/>
    <col min="14286" max="14286" width="5.28515625" style="2" customWidth="1"/>
    <col min="14287" max="14287" width="7.7109375" style="2" customWidth="1"/>
    <col min="14288" max="14288" width="0" style="2" hidden="1" customWidth="1"/>
    <col min="14289" max="14289" width="8.140625" style="2" customWidth="1"/>
    <col min="14290" max="14300" width="7.28515625" style="2" customWidth="1"/>
    <col min="14301" max="14301" width="8.7109375" style="2" customWidth="1"/>
    <col min="14302" max="14322" width="7.28515625" style="2" customWidth="1"/>
    <col min="14323" max="14539" width="6.85546875" style="2"/>
    <col min="14540" max="14540" width="4.85546875" style="2" customWidth="1"/>
    <col min="14541" max="14541" width="37.28515625" style="2" bestFit="1" customWidth="1"/>
    <col min="14542" max="14542" width="5.28515625" style="2" customWidth="1"/>
    <col min="14543" max="14543" width="7.7109375" style="2" customWidth="1"/>
    <col min="14544" max="14544" width="0" style="2" hidden="1" customWidth="1"/>
    <col min="14545" max="14545" width="8.140625" style="2" customWidth="1"/>
    <col min="14546" max="14556" width="7.28515625" style="2" customWidth="1"/>
    <col min="14557" max="14557" width="8.7109375" style="2" customWidth="1"/>
    <col min="14558" max="14578" width="7.28515625" style="2" customWidth="1"/>
    <col min="14579" max="14795" width="6.85546875" style="2"/>
    <col min="14796" max="14796" width="4.85546875" style="2" customWidth="1"/>
    <col min="14797" max="14797" width="37.28515625" style="2" bestFit="1" customWidth="1"/>
    <col min="14798" max="14798" width="5.28515625" style="2" customWidth="1"/>
    <col min="14799" max="14799" width="7.7109375" style="2" customWidth="1"/>
    <col min="14800" max="14800" width="0" style="2" hidden="1" customWidth="1"/>
    <col min="14801" max="14801" width="8.140625" style="2" customWidth="1"/>
    <col min="14802" max="14812" width="7.28515625" style="2" customWidth="1"/>
    <col min="14813" max="14813" width="8.7109375" style="2" customWidth="1"/>
    <col min="14814" max="14834" width="7.28515625" style="2" customWidth="1"/>
    <col min="14835" max="15051" width="6.85546875" style="2"/>
    <col min="15052" max="15052" width="4.85546875" style="2" customWidth="1"/>
    <col min="15053" max="15053" width="37.28515625" style="2" bestFit="1" customWidth="1"/>
    <col min="15054" max="15054" width="5.28515625" style="2" customWidth="1"/>
    <col min="15055" max="15055" width="7.7109375" style="2" customWidth="1"/>
    <col min="15056" max="15056" width="0" style="2" hidden="1" customWidth="1"/>
    <col min="15057" max="15057" width="8.140625" style="2" customWidth="1"/>
    <col min="15058" max="15068" width="7.28515625" style="2" customWidth="1"/>
    <col min="15069" max="15069" width="8.7109375" style="2" customWidth="1"/>
    <col min="15070" max="15090" width="7.28515625" style="2" customWidth="1"/>
    <col min="15091" max="15307" width="6.85546875" style="2"/>
    <col min="15308" max="15308" width="4.85546875" style="2" customWidth="1"/>
    <col min="15309" max="15309" width="37.28515625" style="2" bestFit="1" customWidth="1"/>
    <col min="15310" max="15310" width="5.28515625" style="2" customWidth="1"/>
    <col min="15311" max="15311" width="7.7109375" style="2" customWidth="1"/>
    <col min="15312" max="15312" width="0" style="2" hidden="1" customWidth="1"/>
    <col min="15313" max="15313" width="8.140625" style="2" customWidth="1"/>
    <col min="15314" max="15324" width="7.28515625" style="2" customWidth="1"/>
    <col min="15325" max="15325" width="8.7109375" style="2" customWidth="1"/>
    <col min="15326" max="15346" width="7.28515625" style="2" customWidth="1"/>
    <col min="15347" max="15563" width="6.85546875" style="2"/>
    <col min="15564" max="15564" width="4.85546875" style="2" customWidth="1"/>
    <col min="15565" max="15565" width="37.28515625" style="2" bestFit="1" customWidth="1"/>
    <col min="15566" max="15566" width="5.28515625" style="2" customWidth="1"/>
    <col min="15567" max="15567" width="7.7109375" style="2" customWidth="1"/>
    <col min="15568" max="15568" width="0" style="2" hidden="1" customWidth="1"/>
    <col min="15569" max="15569" width="8.140625" style="2" customWidth="1"/>
    <col min="15570" max="15580" width="7.28515625" style="2" customWidth="1"/>
    <col min="15581" max="15581" width="8.7109375" style="2" customWidth="1"/>
    <col min="15582" max="15602" width="7.28515625" style="2" customWidth="1"/>
    <col min="15603" max="15819" width="6.85546875" style="2"/>
    <col min="15820" max="15820" width="4.85546875" style="2" customWidth="1"/>
    <col min="15821" max="15821" width="37.28515625" style="2" bestFit="1" customWidth="1"/>
    <col min="15822" max="15822" width="5.28515625" style="2" customWidth="1"/>
    <col min="15823" max="15823" width="7.7109375" style="2" customWidth="1"/>
    <col min="15824" max="15824" width="0" style="2" hidden="1" customWidth="1"/>
    <col min="15825" max="15825" width="8.140625" style="2" customWidth="1"/>
    <col min="15826" max="15836" width="7.28515625" style="2" customWidth="1"/>
    <col min="15837" max="15837" width="8.7109375" style="2" customWidth="1"/>
    <col min="15838" max="15858" width="7.28515625" style="2" customWidth="1"/>
    <col min="15859" max="16075" width="6.85546875" style="2"/>
    <col min="16076" max="16076" width="4.85546875" style="2" customWidth="1"/>
    <col min="16077" max="16077" width="37.28515625" style="2" bestFit="1" customWidth="1"/>
    <col min="16078" max="16078" width="5.28515625" style="2" customWidth="1"/>
    <col min="16079" max="16079" width="7.7109375" style="2" customWidth="1"/>
    <col min="16080" max="16080" width="0" style="2" hidden="1" customWidth="1"/>
    <col min="16081" max="16081" width="8.140625" style="2" customWidth="1"/>
    <col min="16082" max="16092" width="7.28515625" style="2" customWidth="1"/>
    <col min="16093" max="16093" width="8.7109375" style="2" customWidth="1"/>
    <col min="16094" max="16114" width="7.28515625" style="2" customWidth="1"/>
    <col min="16115" max="16384" width="6.85546875" style="2"/>
  </cols>
  <sheetData>
    <row r="1" spans="1:8" ht="16.5" customHeight="1">
      <c r="A1" s="1" t="s">
        <v>0</v>
      </c>
    </row>
    <row r="2" spans="1:8" ht="16.5" customHeight="1">
      <c r="A2" s="545" t="s">
        <v>327</v>
      </c>
      <c r="B2" s="545"/>
      <c r="C2" s="545"/>
      <c r="D2" s="545"/>
      <c r="E2" s="545"/>
    </row>
    <row r="3" spans="1:8" ht="16.5" customHeight="1">
      <c r="A3" s="4"/>
      <c r="B3" s="5"/>
      <c r="C3" s="5"/>
      <c r="D3" s="5"/>
      <c r="E3" s="5"/>
    </row>
    <row r="4" spans="1:8" ht="16.5" customHeight="1">
      <c r="A4" s="619" t="s">
        <v>2</v>
      </c>
      <c r="B4" s="622" t="s">
        <v>187</v>
      </c>
      <c r="C4" s="622" t="s">
        <v>3</v>
      </c>
      <c r="D4" s="624" t="s">
        <v>426</v>
      </c>
      <c r="E4" s="475"/>
      <c r="F4" s="611" t="s">
        <v>357</v>
      </c>
      <c r="G4" s="612"/>
      <c r="H4" s="613"/>
    </row>
    <row r="5" spans="1:8" ht="16.5" customHeight="1">
      <c r="A5" s="620"/>
      <c r="B5" s="623"/>
      <c r="C5" s="623"/>
      <c r="D5" s="625"/>
      <c r="E5" s="476"/>
      <c r="F5" s="614"/>
      <c r="G5" s="615"/>
      <c r="H5" s="616"/>
    </row>
    <row r="6" spans="1:8" s="6" customFormat="1" ht="16.5" customHeight="1">
      <c r="A6" s="620"/>
      <c r="B6" s="623"/>
      <c r="C6" s="623"/>
      <c r="D6" s="625"/>
      <c r="E6" s="474" t="s">
        <v>5</v>
      </c>
      <c r="F6" s="547" t="s">
        <v>4</v>
      </c>
      <c r="G6" s="547" t="s">
        <v>5</v>
      </c>
      <c r="H6" s="617" t="s">
        <v>358</v>
      </c>
    </row>
    <row r="7" spans="1:8" s="6" customFormat="1" ht="34.5" customHeight="1">
      <c r="A7" s="621"/>
      <c r="B7" s="618"/>
      <c r="C7" s="618"/>
      <c r="D7" s="626"/>
      <c r="E7" s="474"/>
      <c r="F7" s="547"/>
      <c r="G7" s="547"/>
      <c r="H7" s="618"/>
    </row>
    <row r="8" spans="1:8" s="10" customFormat="1" ht="16.5" customHeight="1">
      <c r="A8" s="8">
        <v>-1</v>
      </c>
      <c r="B8" s="8">
        <v>-2</v>
      </c>
      <c r="C8" s="8">
        <v>-3</v>
      </c>
      <c r="D8" s="9">
        <v>-4</v>
      </c>
      <c r="E8" s="8">
        <v>-5</v>
      </c>
      <c r="F8" s="303">
        <v>-6</v>
      </c>
      <c r="G8" s="303">
        <v>-7</v>
      </c>
      <c r="H8" s="16" t="s">
        <v>359</v>
      </c>
    </row>
    <row r="9" spans="1:8" s="6" customFormat="1" ht="16.5" hidden="1" customHeight="1">
      <c r="A9" s="275"/>
      <c r="B9" s="276" t="s">
        <v>8</v>
      </c>
      <c r="C9" s="275"/>
      <c r="D9" s="13">
        <f>'01CH'!D7</f>
        <v>101671.33237999999</v>
      </c>
      <c r="E9" s="13">
        <v>100</v>
      </c>
      <c r="F9" s="295">
        <f>'Biểu 01 '!D8</f>
        <v>101671.33237999999</v>
      </c>
      <c r="G9" s="295">
        <f>'Biểu 01 '!E8</f>
        <v>100</v>
      </c>
      <c r="H9" s="295"/>
    </row>
    <row r="10" spans="1:8" s="6" customFormat="1" ht="16.5" hidden="1" customHeight="1">
      <c r="A10" s="275" t="s">
        <v>204</v>
      </c>
      <c r="B10" s="15" t="s">
        <v>205</v>
      </c>
      <c r="C10" s="275"/>
      <c r="D10" s="13">
        <f>'01CH'!D8</f>
        <v>0</v>
      </c>
      <c r="E10" s="13"/>
      <c r="F10" s="295">
        <f>'Biểu 01 '!D9</f>
        <v>0</v>
      </c>
      <c r="G10" s="295">
        <f>'Biểu 01 '!E9</f>
        <v>0</v>
      </c>
      <c r="H10" s="295"/>
    </row>
    <row r="11" spans="1:8" s="118" customFormat="1" ht="16.5" customHeight="1">
      <c r="A11" s="117" t="s">
        <v>9</v>
      </c>
      <c r="B11" s="65" t="s">
        <v>10</v>
      </c>
      <c r="C11" s="67" t="s">
        <v>11</v>
      </c>
      <c r="D11" s="13">
        <f>'01CH'!D9</f>
        <v>96821.688455999989</v>
      </c>
      <c r="E11" s="87">
        <f>D11/D$9*100</f>
        <v>95.230077337951769</v>
      </c>
      <c r="F11" s="295">
        <f>'Biểu 01 '!D10</f>
        <v>96147.988843999992</v>
      </c>
      <c r="G11" s="295">
        <f>'Biểu 01 '!E10</f>
        <v>94.567452391244061</v>
      </c>
      <c r="H11" s="485">
        <f>F11-D11</f>
        <v>-673.6996119999967</v>
      </c>
    </row>
    <row r="12" spans="1:8" s="25" customFormat="1" ht="16.5" customHeight="1">
      <c r="A12" s="20"/>
      <c r="B12" s="29" t="s">
        <v>66</v>
      </c>
      <c r="C12" s="22"/>
      <c r="D12" s="13">
        <f>'01CH'!D10</f>
        <v>0</v>
      </c>
      <c r="E12" s="23"/>
      <c r="F12" s="295">
        <f>'Biểu 01 '!D11</f>
        <v>0</v>
      </c>
      <c r="G12" s="295">
        <f>'Biểu 01 '!E11</f>
        <v>0</v>
      </c>
      <c r="H12" s="485">
        <f t="shared" ref="H12:H75" si="0">F12-D12</f>
        <v>0</v>
      </c>
    </row>
    <row r="13" spans="1:8" ht="16.5" customHeight="1">
      <c r="A13" s="16" t="s">
        <v>12</v>
      </c>
      <c r="B13" s="17" t="s">
        <v>13</v>
      </c>
      <c r="C13" s="277" t="s">
        <v>14</v>
      </c>
      <c r="D13" s="18">
        <f>'01CH'!D11</f>
        <v>4176.227766</v>
      </c>
      <c r="E13" s="18">
        <f>D13/$D$11*100</f>
        <v>4.3133184646928155</v>
      </c>
      <c r="F13" s="17">
        <f>'Biểu 01 '!D12</f>
        <v>4108.9268359999996</v>
      </c>
      <c r="G13" s="17">
        <f>'Biểu 01 '!E12</f>
        <v>4.2735442367564529</v>
      </c>
      <c r="H13" s="26">
        <f t="shared" si="0"/>
        <v>-67.300930000000335</v>
      </c>
    </row>
    <row r="14" spans="1:8" s="25" customFormat="1" ht="16.5" customHeight="1">
      <c r="A14" s="20"/>
      <c r="B14" s="21" t="s">
        <v>15</v>
      </c>
      <c r="C14" s="22" t="s">
        <v>16</v>
      </c>
      <c r="D14" s="18">
        <f>'01CH'!D12</f>
        <v>2644.3313819999998</v>
      </c>
      <c r="E14" s="18">
        <f>D14/$D$13*100</f>
        <v>63.31865813278538</v>
      </c>
      <c r="F14" s="17">
        <f>'Biểu 01 '!D13</f>
        <v>2579.8604519999999</v>
      </c>
      <c r="G14" s="17">
        <f>'Biểu 01 '!E13</f>
        <v>62.786721569164492</v>
      </c>
      <c r="H14" s="26">
        <f t="shared" si="0"/>
        <v>-64.470929999999953</v>
      </c>
    </row>
    <row r="15" spans="1:8" s="25" customFormat="1" ht="16.5" hidden="1" customHeight="1">
      <c r="A15" s="20"/>
      <c r="B15" s="26" t="s">
        <v>17</v>
      </c>
      <c r="C15" s="22" t="s">
        <v>18</v>
      </c>
      <c r="D15" s="18">
        <f>'01CH'!D13</f>
        <v>1530.7078670000003</v>
      </c>
      <c r="E15" s="18">
        <f t="shared" ref="E15:E16" si="1">D15/$D$13*100</f>
        <v>36.652882763291323</v>
      </c>
      <c r="F15" s="17">
        <f>'Biểu 01 '!D14</f>
        <v>1527.8778670000004</v>
      </c>
      <c r="G15" s="17">
        <f>'Biểu 01 '!E14</f>
        <v>1.5027617237172677</v>
      </c>
      <c r="H15" s="26">
        <f t="shared" si="0"/>
        <v>-2.8299999999999272</v>
      </c>
    </row>
    <row r="16" spans="1:8" s="25" customFormat="1" ht="16.5" hidden="1" customHeight="1">
      <c r="A16" s="20"/>
      <c r="B16" s="27" t="s">
        <v>19</v>
      </c>
      <c r="C16" s="22" t="s">
        <v>20</v>
      </c>
      <c r="D16" s="18">
        <f>'01CH'!D14</f>
        <v>1.188517</v>
      </c>
      <c r="E16" s="18">
        <f t="shared" si="1"/>
        <v>2.8459103923308384E-2</v>
      </c>
      <c r="F16" s="17">
        <f>'Biểu 01 '!D15</f>
        <v>1.188517</v>
      </c>
      <c r="G16" s="17">
        <f>'Biểu 01 '!E15</f>
        <v>1.168979467641752E-3</v>
      </c>
      <c r="H16" s="26">
        <f t="shared" si="0"/>
        <v>0</v>
      </c>
    </row>
    <row r="17" spans="1:8" ht="16.5" customHeight="1">
      <c r="A17" s="16" t="s">
        <v>21</v>
      </c>
      <c r="B17" s="28" t="s">
        <v>22</v>
      </c>
      <c r="C17" s="277" t="s">
        <v>23</v>
      </c>
      <c r="D17" s="18">
        <f>'01CH'!D15</f>
        <v>4926.7694400000009</v>
      </c>
      <c r="E17" s="18">
        <f>D17/$D$11*100</f>
        <v>5.088497751450535</v>
      </c>
      <c r="F17" s="17">
        <f>'Biểu 01 '!D16</f>
        <v>4778.646708000002</v>
      </c>
      <c r="G17" s="17">
        <f>'Biểu 01 '!E16</f>
        <v>4.9700953347587449</v>
      </c>
      <c r="H17" s="26">
        <f t="shared" si="0"/>
        <v>-148.1227319999989</v>
      </c>
    </row>
    <row r="18" spans="1:8" ht="16.5" customHeight="1">
      <c r="A18" s="16" t="s">
        <v>24</v>
      </c>
      <c r="B18" s="28" t="s">
        <v>25</v>
      </c>
      <c r="C18" s="277" t="s">
        <v>26</v>
      </c>
      <c r="D18" s="18">
        <f>'01CH'!D16</f>
        <v>1427.0557840000004</v>
      </c>
      <c r="E18" s="18">
        <f t="shared" ref="E18:E19" si="2">D18/$D$11*100</f>
        <v>1.4739009479766685</v>
      </c>
      <c r="F18" s="17">
        <f>'Biểu 01 '!D17</f>
        <v>1413.8611840000001</v>
      </c>
      <c r="G18" s="17">
        <f>'Biểu 01 '!E17</f>
        <v>1.470505208688232</v>
      </c>
      <c r="H18" s="26">
        <f t="shared" si="0"/>
        <v>-13.194600000000264</v>
      </c>
    </row>
    <row r="19" spans="1:8" ht="16.5" customHeight="1">
      <c r="A19" s="16" t="s">
        <v>27</v>
      </c>
      <c r="B19" s="17" t="s">
        <v>28</v>
      </c>
      <c r="C19" s="277" t="s">
        <v>29</v>
      </c>
      <c r="D19" s="18">
        <f>'01CH'!D17</f>
        <v>16147.783577</v>
      </c>
      <c r="E19" s="18">
        <f t="shared" si="2"/>
        <v>16.677857858612185</v>
      </c>
      <c r="F19" s="17">
        <f>'Biểu 01 '!D18</f>
        <v>16071.568077000002</v>
      </c>
      <c r="G19" s="17">
        <f>'Biểu 01 '!E18</f>
        <v>16.715449038748073</v>
      </c>
      <c r="H19" s="26">
        <f t="shared" si="0"/>
        <v>-76.215499999998428</v>
      </c>
    </row>
    <row r="20" spans="1:8" s="25" customFormat="1" ht="16.5" hidden="1" customHeight="1">
      <c r="A20" s="20"/>
      <c r="B20" s="27" t="s">
        <v>30</v>
      </c>
      <c r="C20" s="22" t="s">
        <v>31</v>
      </c>
      <c r="D20" s="18">
        <f>'01CH'!D18</f>
        <v>12366.722211</v>
      </c>
      <c r="E20" s="18">
        <f>D20/$D$19*100</f>
        <v>76.584641799475619</v>
      </c>
      <c r="F20" s="17">
        <f>'Biểu 01 '!D19</f>
        <v>12360.032211</v>
      </c>
      <c r="G20" s="17">
        <f>'Biểu 01 '!E19</f>
        <v>0</v>
      </c>
      <c r="H20" s="26">
        <f t="shared" si="0"/>
        <v>-6.6900000000005093</v>
      </c>
    </row>
    <row r="21" spans="1:8" s="25" customFormat="1" ht="16.5" hidden="1" customHeight="1">
      <c r="A21" s="20"/>
      <c r="B21" s="27" t="s">
        <v>32</v>
      </c>
      <c r="C21" s="22" t="s">
        <v>33</v>
      </c>
      <c r="D21" s="18">
        <f>'01CH'!D19</f>
        <v>789.76155700000004</v>
      </c>
      <c r="E21" s="18">
        <f t="shared" ref="E21:E22" si="3">D21/$D$19*100</f>
        <v>4.8908356570055362</v>
      </c>
      <c r="F21" s="17">
        <f>'Biểu 01 '!D20</f>
        <v>763.23605700000007</v>
      </c>
      <c r="G21" s="17">
        <f>'Biểu 01 '!E20</f>
        <v>0</v>
      </c>
      <c r="H21" s="26">
        <f t="shared" si="0"/>
        <v>-26.525499999999965</v>
      </c>
    </row>
    <row r="22" spans="1:8" s="25" customFormat="1" ht="16.5" hidden="1" customHeight="1">
      <c r="A22" s="20"/>
      <c r="B22" s="27" t="s">
        <v>34</v>
      </c>
      <c r="C22" s="22" t="s">
        <v>35</v>
      </c>
      <c r="D22" s="18">
        <f>'01CH'!D20</f>
        <v>2991.2998089999996</v>
      </c>
      <c r="E22" s="18">
        <f t="shared" si="3"/>
        <v>18.524522543518852</v>
      </c>
      <c r="F22" s="17">
        <f>'Biểu 01 '!D21</f>
        <v>2948.2998089999996</v>
      </c>
      <c r="G22" s="17">
        <f>'Biểu 01 '!E21</f>
        <v>0</v>
      </c>
      <c r="H22" s="26">
        <f t="shared" si="0"/>
        <v>-43</v>
      </c>
    </row>
    <row r="23" spans="1:8" ht="16.5" customHeight="1">
      <c r="A23" s="16" t="s">
        <v>36</v>
      </c>
      <c r="B23" s="17" t="s">
        <v>37</v>
      </c>
      <c r="C23" s="277" t="s">
        <v>38</v>
      </c>
      <c r="D23" s="18">
        <f>'01CH'!D21</f>
        <v>0</v>
      </c>
      <c r="E23" s="18">
        <f>D23/$D$11*100</f>
        <v>0</v>
      </c>
      <c r="F23" s="17">
        <f>'Biểu 01 '!D22</f>
        <v>0</v>
      </c>
      <c r="G23" s="17">
        <f>'Biểu 01 '!E22</f>
        <v>0</v>
      </c>
      <c r="H23" s="26">
        <f t="shared" si="0"/>
        <v>0</v>
      </c>
    </row>
    <row r="24" spans="1:8" s="25" customFormat="1" ht="16.5" hidden="1" customHeight="1">
      <c r="A24" s="20"/>
      <c r="B24" s="27" t="s">
        <v>39</v>
      </c>
      <c r="C24" s="22" t="s">
        <v>40</v>
      </c>
      <c r="D24" s="18">
        <f>'01CH'!D22</f>
        <v>0</v>
      </c>
      <c r="E24" s="18">
        <f>D24/D$9*100</f>
        <v>0</v>
      </c>
      <c r="F24" s="17">
        <f>'Biểu 01 '!D23</f>
        <v>0</v>
      </c>
      <c r="G24" s="17">
        <f>'Biểu 01 '!E23</f>
        <v>0</v>
      </c>
      <c r="H24" s="26">
        <f t="shared" si="0"/>
        <v>0</v>
      </c>
    </row>
    <row r="25" spans="1:8" s="25" customFormat="1" ht="16.5" hidden="1" customHeight="1">
      <c r="A25" s="20"/>
      <c r="B25" s="27" t="s">
        <v>41</v>
      </c>
      <c r="C25" s="22" t="s">
        <v>42</v>
      </c>
      <c r="D25" s="18">
        <f>'01CH'!D23</f>
        <v>0</v>
      </c>
      <c r="E25" s="18">
        <f>D25/D$9*100</f>
        <v>0</v>
      </c>
      <c r="F25" s="17">
        <f>'Biểu 01 '!D24</f>
        <v>0</v>
      </c>
      <c r="G25" s="17">
        <f>'Biểu 01 '!E24</f>
        <v>0</v>
      </c>
      <c r="H25" s="26">
        <f t="shared" si="0"/>
        <v>0</v>
      </c>
    </row>
    <row r="26" spans="1:8" s="25" customFormat="1" ht="16.5" hidden="1" customHeight="1">
      <c r="A26" s="20"/>
      <c r="B26" s="27" t="s">
        <v>43</v>
      </c>
      <c r="C26" s="22" t="s">
        <v>44</v>
      </c>
      <c r="D26" s="18">
        <f>'01CH'!D24</f>
        <v>0</v>
      </c>
      <c r="E26" s="18">
        <f>D26/D$9*100</f>
        <v>0</v>
      </c>
      <c r="F26" s="17">
        <f>'Biểu 01 '!D25</f>
        <v>0</v>
      </c>
      <c r="G26" s="17">
        <f>'Biểu 01 '!E25</f>
        <v>0</v>
      </c>
      <c r="H26" s="26">
        <f t="shared" si="0"/>
        <v>0</v>
      </c>
    </row>
    <row r="27" spans="1:8" ht="16.5" customHeight="1">
      <c r="A27" s="16" t="s">
        <v>45</v>
      </c>
      <c r="B27" s="17" t="s">
        <v>46</v>
      </c>
      <c r="C27" s="277" t="s">
        <v>47</v>
      </c>
      <c r="D27" s="18">
        <f>'01CH'!D25</f>
        <v>69912.898357999991</v>
      </c>
      <c r="E27" s="18">
        <f>D27/$D$11*100</f>
        <v>72.207890063569252</v>
      </c>
      <c r="F27" s="17">
        <f>'Biểu 01 '!D26</f>
        <v>69501.597941333341</v>
      </c>
      <c r="G27" s="17">
        <f>'Biểu 01 '!E26</f>
        <v>72.286065238555963</v>
      </c>
      <c r="H27" s="26">
        <f t="shared" si="0"/>
        <v>-411.30041666665056</v>
      </c>
    </row>
    <row r="28" spans="1:8" s="25" customFormat="1" ht="33.75" customHeight="1">
      <c r="A28" s="20"/>
      <c r="B28" s="29" t="s">
        <v>48</v>
      </c>
      <c r="C28" s="22" t="s">
        <v>49</v>
      </c>
      <c r="D28" s="18">
        <f>'01CH'!D26</f>
        <v>48196.303059999977</v>
      </c>
      <c r="E28" s="18">
        <f>D28/$D$27*100</f>
        <v>68.937641253554133</v>
      </c>
      <c r="F28" s="17">
        <f>'Biểu 01 '!D27</f>
        <v>48115.663059999977</v>
      </c>
      <c r="G28" s="17">
        <f>'Biểu 01 '!E27</f>
        <v>0</v>
      </c>
      <c r="H28" s="26">
        <f t="shared" si="0"/>
        <v>-80.639999999999418</v>
      </c>
    </row>
    <row r="29" spans="1:8" s="25" customFormat="1" ht="16.5" hidden="1" customHeight="1">
      <c r="A29" s="20"/>
      <c r="B29" s="27" t="s">
        <v>50</v>
      </c>
      <c r="C29" s="22" t="s">
        <v>51</v>
      </c>
      <c r="D29" s="18">
        <f>'01CH'!D27</f>
        <v>3307.329025</v>
      </c>
      <c r="E29" s="18">
        <f t="shared" ref="E29:E30" si="4">D29/$D$27*100</f>
        <v>4.7306421313908364</v>
      </c>
      <c r="F29" s="17">
        <f>'Biểu 01 '!D28</f>
        <v>3094.242608333333</v>
      </c>
      <c r="G29" s="17">
        <f>'Biểu 01 '!E28</f>
        <v>0</v>
      </c>
      <c r="H29" s="26">
        <f t="shared" si="0"/>
        <v>-213.08641666666699</v>
      </c>
    </row>
    <row r="30" spans="1:8" s="25" customFormat="1" ht="16.5" hidden="1" customHeight="1">
      <c r="A30" s="20"/>
      <c r="B30" s="27" t="s">
        <v>52</v>
      </c>
      <c r="C30" s="22" t="s">
        <v>53</v>
      </c>
      <c r="D30" s="18">
        <f>'01CH'!D28</f>
        <v>18409.266273000016</v>
      </c>
      <c r="E30" s="18">
        <f t="shared" si="4"/>
        <v>26.331716615055022</v>
      </c>
      <c r="F30" s="17">
        <f>'Biểu 01 '!D29</f>
        <v>18291.692273000015</v>
      </c>
      <c r="G30" s="17">
        <f>'Biểu 01 '!E29</f>
        <v>0</v>
      </c>
      <c r="H30" s="26">
        <f t="shared" si="0"/>
        <v>-117.57400000000052</v>
      </c>
    </row>
    <row r="31" spans="1:8" ht="16.5" customHeight="1">
      <c r="A31" s="16" t="s">
        <v>54</v>
      </c>
      <c r="B31" s="28" t="s">
        <v>55</v>
      </c>
      <c r="C31" s="277" t="s">
        <v>56</v>
      </c>
      <c r="D31" s="18">
        <f>'01CH'!D29</f>
        <v>219.486075</v>
      </c>
      <c r="E31" s="18">
        <f>D31/$D$11*100</f>
        <v>0.2266910219188587</v>
      </c>
      <c r="F31" s="17">
        <f>'Biểu 01 '!D30</f>
        <v>212.79144166666666</v>
      </c>
      <c r="G31" s="17">
        <f>'Biểu 01 '!E30</f>
        <v>0.22131658105914265</v>
      </c>
      <c r="H31" s="26">
        <f t="shared" si="0"/>
        <v>-6.6946333333333428</v>
      </c>
    </row>
    <row r="32" spans="1:8" ht="16.5" customHeight="1">
      <c r="A32" s="16" t="s">
        <v>57</v>
      </c>
      <c r="B32" s="28" t="s">
        <v>58</v>
      </c>
      <c r="C32" s="277" t="s">
        <v>59</v>
      </c>
      <c r="D32" s="18">
        <f>'01CH'!D30</f>
        <v>0</v>
      </c>
      <c r="E32" s="18">
        <f t="shared" ref="E32:E77" si="5">D32/D$9*100</f>
        <v>0</v>
      </c>
      <c r="F32" s="17">
        <f>'Biểu 01 '!D31</f>
        <v>0</v>
      </c>
      <c r="G32" s="17">
        <f>'Biểu 01 '!E31</f>
        <v>0</v>
      </c>
      <c r="H32" s="26">
        <f t="shared" si="0"/>
        <v>0</v>
      </c>
    </row>
    <row r="33" spans="1:8" ht="16.5" customHeight="1">
      <c r="A33" s="16" t="s">
        <v>60</v>
      </c>
      <c r="B33" s="28" t="s">
        <v>61</v>
      </c>
      <c r="C33" s="277" t="s">
        <v>62</v>
      </c>
      <c r="D33" s="18">
        <f>'01CH'!D31</f>
        <v>11.467455999999999</v>
      </c>
      <c r="E33" s="18">
        <f>D33/$D$11*100</f>
        <v>1.1843891779692844E-2</v>
      </c>
      <c r="F33" s="17">
        <f>'Biểu 01 '!D32</f>
        <v>60.596656000000003</v>
      </c>
      <c r="G33" s="17">
        <f>'Biểu 01 '!E32</f>
        <v>6.3024361433412834E-2</v>
      </c>
      <c r="H33" s="26">
        <f t="shared" si="0"/>
        <v>49.129200000000004</v>
      </c>
    </row>
    <row r="34" spans="1:8" s="118" customFormat="1" ht="16.5" customHeight="1">
      <c r="A34" s="117" t="s">
        <v>63</v>
      </c>
      <c r="B34" s="66" t="s">
        <v>64</v>
      </c>
      <c r="C34" s="67" t="s">
        <v>65</v>
      </c>
      <c r="D34" s="13">
        <f>'01CH'!D32</f>
        <v>4117.158727</v>
      </c>
      <c r="E34" s="87">
        <f t="shared" si="5"/>
        <v>4.0494784819106941</v>
      </c>
      <c r="F34" s="295">
        <f>'Biểu 01 '!D33</f>
        <v>4805.9022390000009</v>
      </c>
      <c r="G34" s="295">
        <f>'Biểu 01 '!E33</f>
        <v>4.7269000282575044</v>
      </c>
      <c r="H34" s="485">
        <f t="shared" si="0"/>
        <v>688.74351200000092</v>
      </c>
    </row>
    <row r="35" spans="1:8" s="25" customFormat="1" ht="16.5" customHeight="1">
      <c r="A35" s="20"/>
      <c r="B35" s="27" t="s">
        <v>66</v>
      </c>
      <c r="C35" s="22"/>
      <c r="D35" s="13">
        <f>'01CH'!D33</f>
        <v>0</v>
      </c>
      <c r="E35" s="23"/>
      <c r="F35" s="295">
        <f>'Biểu 01 '!D34</f>
        <v>0</v>
      </c>
      <c r="G35" s="295">
        <f>'Biểu 01 '!E34</f>
        <v>0</v>
      </c>
      <c r="H35" s="485">
        <f t="shared" si="0"/>
        <v>0</v>
      </c>
    </row>
    <row r="36" spans="1:8" ht="16.5" customHeight="1">
      <c r="A36" s="16" t="s">
        <v>67</v>
      </c>
      <c r="B36" s="28" t="s">
        <v>68</v>
      </c>
      <c r="C36" s="277" t="s">
        <v>69</v>
      </c>
      <c r="D36" s="18">
        <f>'01CH'!D34</f>
        <v>121.902142</v>
      </c>
      <c r="E36" s="18">
        <f>D36/$D$34*100</f>
        <v>2.9608317308870173</v>
      </c>
      <c r="F36" s="17">
        <f>'Biểu 01 '!D35</f>
        <v>169.797742</v>
      </c>
      <c r="G36" s="17">
        <f>'Biểu 01 '!E35</f>
        <v>3.5331085310493346</v>
      </c>
      <c r="H36" s="26">
        <f t="shared" si="0"/>
        <v>47.895600000000002</v>
      </c>
    </row>
    <row r="37" spans="1:8" ht="16.5" customHeight="1">
      <c r="A37" s="16" t="s">
        <v>70</v>
      </c>
      <c r="B37" s="28" t="s">
        <v>71</v>
      </c>
      <c r="C37" s="277" t="s">
        <v>72</v>
      </c>
      <c r="D37" s="18">
        <f>'01CH'!D35</f>
        <v>0.84590200000000004</v>
      </c>
      <c r="E37" s="18">
        <f t="shared" ref="E37:E45" si="6">D37/$D$34*100</f>
        <v>2.0545770908773613E-2</v>
      </c>
      <c r="F37" s="17">
        <f>'Biểu 01 '!D36</f>
        <v>1.9959020000000001</v>
      </c>
      <c r="G37" s="17">
        <f>'Biểu 01 '!E36</f>
        <v>4.1530224726654075E-2</v>
      </c>
      <c r="H37" s="26">
        <f t="shared" si="0"/>
        <v>1.1499999999999999</v>
      </c>
    </row>
    <row r="38" spans="1:8" ht="16.5" customHeight="1">
      <c r="A38" s="16" t="s">
        <v>73</v>
      </c>
      <c r="B38" s="28" t="s">
        <v>74</v>
      </c>
      <c r="C38" s="277" t="s">
        <v>75</v>
      </c>
      <c r="D38" s="18">
        <f>'01CH'!D36</f>
        <v>0</v>
      </c>
      <c r="E38" s="18">
        <f t="shared" si="6"/>
        <v>0</v>
      </c>
      <c r="F38" s="17">
        <f>'Biểu 01 '!D37</f>
        <v>0</v>
      </c>
      <c r="G38" s="17">
        <f>'Biểu 01 '!E37</f>
        <v>0</v>
      </c>
      <c r="H38" s="26">
        <f t="shared" si="0"/>
        <v>0</v>
      </c>
    </row>
    <row r="39" spans="1:8" ht="16.5" hidden="1" customHeight="1">
      <c r="A39" s="16"/>
      <c r="B39" s="17" t="s">
        <v>77</v>
      </c>
      <c r="C39" s="277" t="s">
        <v>78</v>
      </c>
      <c r="D39" s="18">
        <f>'01CH'!D37</f>
        <v>0</v>
      </c>
      <c r="E39" s="18">
        <f t="shared" si="6"/>
        <v>0</v>
      </c>
      <c r="F39" s="17">
        <f>'Biểu 01 '!D38</f>
        <v>0</v>
      </c>
      <c r="G39" s="17">
        <f>'Biểu 01 '!E38</f>
        <v>0</v>
      </c>
      <c r="H39" s="26">
        <f t="shared" si="0"/>
        <v>0</v>
      </c>
    </row>
    <row r="40" spans="1:8" ht="16.5" customHeight="1">
      <c r="A40" s="16" t="s">
        <v>76</v>
      </c>
      <c r="B40" s="28" t="s">
        <v>79</v>
      </c>
      <c r="C40" s="277" t="s">
        <v>80</v>
      </c>
      <c r="D40" s="18">
        <f>'01CH'!D38</f>
        <v>0</v>
      </c>
      <c r="E40" s="18">
        <f t="shared" si="6"/>
        <v>0</v>
      </c>
      <c r="F40" s="17">
        <f>'Biểu 01 '!D39</f>
        <v>75</v>
      </c>
      <c r="G40" s="17">
        <f>'Biểu 01 '!E39</f>
        <v>1.5605810578370358</v>
      </c>
      <c r="H40" s="26">
        <f t="shared" si="0"/>
        <v>75</v>
      </c>
    </row>
    <row r="41" spans="1:8" ht="16.5" customHeight="1">
      <c r="A41" s="16" t="s">
        <v>81</v>
      </c>
      <c r="B41" s="28" t="s">
        <v>82</v>
      </c>
      <c r="C41" s="277" t="s">
        <v>83</v>
      </c>
      <c r="D41" s="18">
        <f>'01CH'!D39</f>
        <v>19.166245000000004</v>
      </c>
      <c r="E41" s="18">
        <f t="shared" si="6"/>
        <v>0.46552115842193043</v>
      </c>
      <c r="F41" s="17">
        <f>'Biểu 01 '!D40</f>
        <v>22.310044999999999</v>
      </c>
      <c r="G41" s="17">
        <f>'Biểu 01 '!E40</f>
        <v>0.46422178168655825</v>
      </c>
      <c r="H41" s="26">
        <f t="shared" si="0"/>
        <v>3.1437999999999953</v>
      </c>
    </row>
    <row r="42" spans="1:8" ht="16.5" customHeight="1">
      <c r="A42" s="16" t="s">
        <v>84</v>
      </c>
      <c r="B42" s="31" t="s">
        <v>85</v>
      </c>
      <c r="C42" s="277" t="s">
        <v>86</v>
      </c>
      <c r="D42" s="18">
        <f>'01CH'!D40</f>
        <v>16.286808999999998</v>
      </c>
      <c r="E42" s="18">
        <f t="shared" si="6"/>
        <v>0.39558370419853861</v>
      </c>
      <c r="F42" s="17">
        <f>'Biểu 01 '!D41</f>
        <v>28.892309000000004</v>
      </c>
      <c r="G42" s="17">
        <f>'Biểu 01 '!E41</f>
        <v>0.60118386856766015</v>
      </c>
      <c r="H42" s="26">
        <f t="shared" si="0"/>
        <v>12.605500000000006</v>
      </c>
    </row>
    <row r="43" spans="1:8" ht="16.5" customHeight="1">
      <c r="A43" s="16" t="s">
        <v>87</v>
      </c>
      <c r="B43" s="28" t="s">
        <v>88</v>
      </c>
      <c r="C43" s="277" t="s">
        <v>89</v>
      </c>
      <c r="D43" s="18">
        <f>'01CH'!D41</f>
        <v>3.2216000000000002E-2</v>
      </c>
      <c r="E43" s="18">
        <f t="shared" si="6"/>
        <v>7.8248136970600704E-4</v>
      </c>
      <c r="F43" s="17">
        <f>'Biểu 01 '!D42</f>
        <v>3.2216000000000002E-2</v>
      </c>
      <c r="G43" s="374">
        <f>'Biểu 01 '!E42</f>
        <v>6.703423914570393E-4</v>
      </c>
      <c r="H43" s="26">
        <f t="shared" si="0"/>
        <v>0</v>
      </c>
    </row>
    <row r="44" spans="1:8" ht="30">
      <c r="A44" s="16" t="s">
        <v>90</v>
      </c>
      <c r="B44" s="32" t="s">
        <v>91</v>
      </c>
      <c r="C44" s="277" t="s">
        <v>92</v>
      </c>
      <c r="D44" s="18">
        <f>'01CH'!D42</f>
        <v>2.065572</v>
      </c>
      <c r="E44" s="18">
        <f t="shared" si="6"/>
        <v>5.0169841314451707E-2</v>
      </c>
      <c r="F44" s="17">
        <f>'Biểu 01 '!D43</f>
        <v>45.245572000000003</v>
      </c>
      <c r="G44" s="17">
        <f>'Biểu 01 '!E43</f>
        <v>0.94145843485602365</v>
      </c>
      <c r="H44" s="26">
        <f t="shared" si="0"/>
        <v>43.18</v>
      </c>
    </row>
    <row r="45" spans="1:8" ht="30">
      <c r="A45" s="16" t="s">
        <v>93</v>
      </c>
      <c r="B45" s="31" t="s">
        <v>94</v>
      </c>
      <c r="C45" s="277" t="s">
        <v>95</v>
      </c>
      <c r="D45" s="18">
        <f>'01CH'!D43</f>
        <v>1718.1761750000001</v>
      </c>
      <c r="E45" s="18">
        <f t="shared" si="6"/>
        <v>41.732084889813379</v>
      </c>
      <c r="F45" s="17">
        <f>'Biểu 01 '!D44</f>
        <v>2345.5192769999999</v>
      </c>
      <c r="G45" s="17">
        <f>'Biểu 01 '!E44</f>
        <v>48.80497272637092</v>
      </c>
      <c r="H45" s="26">
        <f t="shared" si="0"/>
        <v>627.34310199999982</v>
      </c>
    </row>
    <row r="46" spans="1:8" s="25" customFormat="1" ht="16.5" customHeight="1">
      <c r="A46" s="20"/>
      <c r="B46" s="29" t="s">
        <v>66</v>
      </c>
      <c r="C46" s="22"/>
      <c r="D46" s="18">
        <f>'01CH'!D44</f>
        <v>0</v>
      </c>
      <c r="E46" s="23"/>
      <c r="F46" s="17">
        <f>'Biểu 01 '!D45</f>
        <v>0</v>
      </c>
      <c r="G46" s="17">
        <f>'Biểu 01 '!E45</f>
        <v>0</v>
      </c>
      <c r="H46" s="26">
        <f t="shared" si="0"/>
        <v>0</v>
      </c>
    </row>
    <row r="47" spans="1:8" ht="16.5" customHeight="1">
      <c r="A47" s="16" t="s">
        <v>96</v>
      </c>
      <c r="B47" s="31" t="s">
        <v>97</v>
      </c>
      <c r="C47" s="277" t="s">
        <v>98</v>
      </c>
      <c r="D47" s="18">
        <f>'01CH'!D45</f>
        <v>1348.9446919999998</v>
      </c>
      <c r="E47" s="18">
        <f>D47/$D$45*100</f>
        <v>78.510266387554807</v>
      </c>
      <c r="F47" s="17">
        <f>'Biểu 01 '!D46</f>
        <v>1735.5287320000004</v>
      </c>
      <c r="G47" s="17">
        <f>'Biểu 01 '!E46</f>
        <v>73.993368931923754</v>
      </c>
      <c r="H47" s="26">
        <f t="shared" si="0"/>
        <v>386.58404000000064</v>
      </c>
    </row>
    <row r="48" spans="1:8" ht="16.5" customHeight="1">
      <c r="A48" s="16" t="s">
        <v>96</v>
      </c>
      <c r="B48" s="31" t="s">
        <v>99</v>
      </c>
      <c r="C48" s="277" t="s">
        <v>100</v>
      </c>
      <c r="D48" s="18">
        <f>'01CH'!D46</f>
        <v>79.030449999999988</v>
      </c>
      <c r="E48" s="18">
        <f t="shared" ref="E48:E62" si="7">D48/$D$45*100</f>
        <v>4.5996709272260734</v>
      </c>
      <c r="F48" s="17">
        <f>'Biểu 01 '!D47</f>
        <v>87.139921999999984</v>
      </c>
      <c r="G48" s="17">
        <f>'Biểu 01 '!E47</f>
        <v>3.7151654584333644</v>
      </c>
      <c r="H48" s="26">
        <f t="shared" si="0"/>
        <v>8.1094719999999967</v>
      </c>
    </row>
    <row r="49" spans="1:8" ht="16.5" customHeight="1">
      <c r="A49" s="16" t="s">
        <v>96</v>
      </c>
      <c r="B49" s="31" t="s">
        <v>101</v>
      </c>
      <c r="C49" s="277" t="s">
        <v>102</v>
      </c>
      <c r="D49" s="18">
        <f>'01CH'!D47</f>
        <v>1.033836</v>
      </c>
      <c r="E49" s="18">
        <f t="shared" si="7"/>
        <v>6.0170546829983823E-2</v>
      </c>
      <c r="F49" s="17">
        <f>'Biểu 01 '!D48</f>
        <v>2.8060359999999998</v>
      </c>
      <c r="G49" s="17">
        <f>'Biểu 01 '!E48</f>
        <v>0.11963389205604895</v>
      </c>
      <c r="H49" s="26">
        <f t="shared" si="0"/>
        <v>1.7721999999999998</v>
      </c>
    </row>
    <row r="50" spans="1:8" ht="16.5" customHeight="1">
      <c r="A50" s="16" t="s">
        <v>96</v>
      </c>
      <c r="B50" s="31" t="s">
        <v>103</v>
      </c>
      <c r="C50" s="277" t="s">
        <v>104</v>
      </c>
      <c r="D50" s="18">
        <f>'01CH'!D48</f>
        <v>3.481182</v>
      </c>
      <c r="E50" s="18">
        <f t="shared" si="7"/>
        <v>0.20260914163822574</v>
      </c>
      <c r="F50" s="17">
        <f>'Biểu 01 '!D49</f>
        <v>3.5711820000000003</v>
      </c>
      <c r="G50" s="17">
        <f>'Biểu 01 '!E49</f>
        <v>0.15225549561748497</v>
      </c>
      <c r="H50" s="26">
        <f t="shared" si="0"/>
        <v>9.0000000000000302E-2</v>
      </c>
    </row>
    <row r="51" spans="1:8" ht="16.5" customHeight="1">
      <c r="A51" s="16" t="s">
        <v>96</v>
      </c>
      <c r="B51" s="31" t="s">
        <v>105</v>
      </c>
      <c r="C51" s="277" t="s">
        <v>106</v>
      </c>
      <c r="D51" s="18">
        <f>'01CH'!D49</f>
        <v>34.908344</v>
      </c>
      <c r="E51" s="18">
        <f t="shared" si="7"/>
        <v>2.0317092337751688</v>
      </c>
      <c r="F51" s="17">
        <f>'Biểu 01 '!D50</f>
        <v>42.536543999999992</v>
      </c>
      <c r="G51" s="17">
        <f>'Biểu 01 '!E50</f>
        <v>1.8135235304655308</v>
      </c>
      <c r="H51" s="26">
        <f t="shared" si="0"/>
        <v>7.6281999999999925</v>
      </c>
    </row>
    <row r="52" spans="1:8" ht="16.5" customHeight="1">
      <c r="A52" s="16" t="s">
        <v>96</v>
      </c>
      <c r="B52" s="31" t="s">
        <v>107</v>
      </c>
      <c r="C52" s="277" t="s">
        <v>108</v>
      </c>
      <c r="D52" s="18">
        <f>'01CH'!D50</f>
        <v>7.1888570000000005</v>
      </c>
      <c r="E52" s="18">
        <f t="shared" si="7"/>
        <v>0.41840045884700972</v>
      </c>
      <c r="F52" s="17">
        <f>'Biểu 01 '!D51</f>
        <v>7.9388570000000005</v>
      </c>
      <c r="G52" s="17">
        <f>'Biểu 01 '!E51</f>
        <v>0.33846905791173343</v>
      </c>
      <c r="H52" s="26">
        <f t="shared" si="0"/>
        <v>0.75</v>
      </c>
    </row>
    <row r="53" spans="1:8" ht="16.5" customHeight="1">
      <c r="A53" s="16" t="s">
        <v>96</v>
      </c>
      <c r="B53" s="31" t="s">
        <v>109</v>
      </c>
      <c r="C53" s="277" t="s">
        <v>110</v>
      </c>
      <c r="D53" s="18">
        <f>'01CH'!D51</f>
        <v>113.442458</v>
      </c>
      <c r="E53" s="18">
        <f t="shared" si="7"/>
        <v>6.6024927857005116</v>
      </c>
      <c r="F53" s="17">
        <f>'Biểu 01 '!D52</f>
        <v>331.382858</v>
      </c>
      <c r="G53" s="17">
        <f>'Biểu 01 '!E52</f>
        <v>14.128336579857494</v>
      </c>
      <c r="H53" s="26">
        <f t="shared" si="0"/>
        <v>217.94040000000001</v>
      </c>
    </row>
    <row r="54" spans="1:8" ht="16.5" customHeight="1">
      <c r="A54" s="16" t="s">
        <v>96</v>
      </c>
      <c r="B54" s="31" t="s">
        <v>111</v>
      </c>
      <c r="C54" s="277" t="s">
        <v>112</v>
      </c>
      <c r="D54" s="18">
        <f>'01CH'!D52</f>
        <v>0.36142200000000002</v>
      </c>
      <c r="E54" s="18">
        <f t="shared" si="7"/>
        <v>2.1035211945014894E-2</v>
      </c>
      <c r="F54" s="17">
        <f>'Biểu 01 '!D53</f>
        <v>0.43142200000000003</v>
      </c>
      <c r="G54" s="17">
        <f>'Biểu 01 '!E53</f>
        <v>1.8393453604517104E-2</v>
      </c>
      <c r="H54" s="26">
        <f t="shared" si="0"/>
        <v>7.0000000000000007E-2</v>
      </c>
    </row>
    <row r="55" spans="1:8" ht="16.5" customHeight="1">
      <c r="A55" s="16" t="s">
        <v>96</v>
      </c>
      <c r="B55" s="31" t="s">
        <v>113</v>
      </c>
      <c r="C55" s="277" t="s">
        <v>114</v>
      </c>
      <c r="D55" s="18">
        <f>'01CH'!D53</f>
        <v>0</v>
      </c>
      <c r="E55" s="18">
        <f t="shared" si="7"/>
        <v>0</v>
      </c>
      <c r="F55" s="17">
        <f>'Biểu 01 '!D54</f>
        <v>0</v>
      </c>
      <c r="G55" s="17">
        <f>'Biểu 01 '!E54</f>
        <v>0</v>
      </c>
      <c r="H55" s="26">
        <f t="shared" si="0"/>
        <v>0</v>
      </c>
    </row>
    <row r="56" spans="1:8" ht="16.5" customHeight="1">
      <c r="A56" s="16" t="s">
        <v>96</v>
      </c>
      <c r="B56" s="28" t="s">
        <v>115</v>
      </c>
      <c r="C56" s="277" t="s">
        <v>116</v>
      </c>
      <c r="D56" s="18">
        <f>'01CH'!D54</f>
        <v>0.288526</v>
      </c>
      <c r="E56" s="18">
        <f t="shared" si="7"/>
        <v>1.6792573671905328E-2</v>
      </c>
      <c r="F56" s="17">
        <f>'Biểu 01 '!D55</f>
        <v>1.978526</v>
      </c>
      <c r="G56" s="17">
        <f>'Biểu 01 '!E55</f>
        <v>4.1168669307174388E-2</v>
      </c>
      <c r="H56" s="26">
        <f t="shared" si="0"/>
        <v>1.69</v>
      </c>
    </row>
    <row r="57" spans="1:8" ht="16.5" customHeight="1">
      <c r="A57" s="16" t="s">
        <v>96</v>
      </c>
      <c r="B57" s="33" t="s">
        <v>117</v>
      </c>
      <c r="C57" s="277" t="s">
        <v>118</v>
      </c>
      <c r="D57" s="18">
        <f>'01CH'!D55</f>
        <v>50.581441000000005</v>
      </c>
      <c r="E57" s="18">
        <f t="shared" si="7"/>
        <v>2.9439030604646819</v>
      </c>
      <c r="F57" s="17">
        <f>'Biểu 01 '!D56</f>
        <v>54.081441000000005</v>
      </c>
      <c r="G57" s="17">
        <f>'Biểu 01 '!E56</f>
        <v>1.12531296540175</v>
      </c>
      <c r="H57" s="26">
        <f t="shared" si="0"/>
        <v>3.5</v>
      </c>
    </row>
    <row r="58" spans="1:8" ht="16.5" customHeight="1">
      <c r="A58" s="16" t="s">
        <v>96</v>
      </c>
      <c r="B58" s="32" t="s">
        <v>119</v>
      </c>
      <c r="C58" s="277" t="s">
        <v>120</v>
      </c>
      <c r="D58" s="18">
        <f>'01CH'!D56</f>
        <v>0.68459199999999998</v>
      </c>
      <c r="E58" s="18">
        <f t="shared" si="7"/>
        <v>3.9844109699635429E-2</v>
      </c>
      <c r="F58" s="17">
        <f>'Biểu 01 '!D57</f>
        <v>0.73899199999999998</v>
      </c>
      <c r="G58" s="17">
        <f>'Biểu 01 '!E57</f>
        <v>1.5376758894574755E-2</v>
      </c>
      <c r="H58" s="26">
        <f t="shared" si="0"/>
        <v>5.4400000000000004E-2</v>
      </c>
    </row>
    <row r="59" spans="1:8" ht="27.75" customHeight="1">
      <c r="A59" s="16" t="s">
        <v>96</v>
      </c>
      <c r="B59" s="32" t="s">
        <v>121</v>
      </c>
      <c r="C59" s="277" t="s">
        <v>122</v>
      </c>
      <c r="D59" s="18">
        <f>'01CH'!D57</f>
        <v>76.249656000000002</v>
      </c>
      <c r="E59" s="18">
        <f t="shared" si="7"/>
        <v>4.4378252422223232</v>
      </c>
      <c r="F59" s="17">
        <f>'Biểu 01 '!D58</f>
        <v>75.404045999999994</v>
      </c>
      <c r="G59" s="17">
        <f>'Biểu 01 '!E58</f>
        <v>1.5689883449582998</v>
      </c>
      <c r="H59" s="26">
        <f t="shared" si="0"/>
        <v>-0.84561000000000774</v>
      </c>
    </row>
    <row r="60" spans="1:8" ht="16.5" customHeight="1">
      <c r="A60" s="16" t="s">
        <v>96</v>
      </c>
      <c r="B60" s="31" t="s">
        <v>123</v>
      </c>
      <c r="C60" s="277" t="s">
        <v>124</v>
      </c>
      <c r="D60" s="18">
        <f>'01CH'!D58</f>
        <v>0</v>
      </c>
      <c r="E60" s="18">
        <f t="shared" si="7"/>
        <v>0</v>
      </c>
      <c r="F60" s="17">
        <f>'Biểu 01 '!D59</f>
        <v>0</v>
      </c>
      <c r="G60" s="17">
        <f>'Biểu 01 '!E59</f>
        <v>0</v>
      </c>
      <c r="H60" s="26">
        <f t="shared" si="0"/>
        <v>0</v>
      </c>
    </row>
    <row r="61" spans="1:8" ht="16.5" customHeight="1">
      <c r="A61" s="16" t="s">
        <v>96</v>
      </c>
      <c r="B61" s="31" t="s">
        <v>125</v>
      </c>
      <c r="C61" s="277" t="s">
        <v>126</v>
      </c>
      <c r="D61" s="18">
        <f>'01CH'!D59</f>
        <v>0.14613200000000001</v>
      </c>
      <c r="E61" s="18">
        <f t="shared" si="7"/>
        <v>8.505064971000429E-3</v>
      </c>
      <c r="F61" s="17">
        <f>'Biểu 01 '!D60</f>
        <v>0.14613200000000001</v>
      </c>
      <c r="G61" s="17">
        <f>'Biểu 01 '!E60</f>
        <v>6.230262161260422E-3</v>
      </c>
      <c r="H61" s="26">
        <f t="shared" si="0"/>
        <v>0</v>
      </c>
    </row>
    <row r="62" spans="1:8" ht="16.5" customHeight="1">
      <c r="A62" s="16" t="s">
        <v>96</v>
      </c>
      <c r="B62" s="31" t="s">
        <v>127</v>
      </c>
      <c r="C62" s="277" t="s">
        <v>128</v>
      </c>
      <c r="D62" s="18">
        <f>'01CH'!D60</f>
        <v>1.834587</v>
      </c>
      <c r="E62" s="18">
        <f t="shared" si="7"/>
        <v>0.10677525545364985</v>
      </c>
      <c r="F62" s="17">
        <f>'Biểu 01 '!D61</f>
        <v>1.834587</v>
      </c>
      <c r="G62" s="17">
        <f>'Biểu 01 '!E61</f>
        <v>7.8216666901433446E-2</v>
      </c>
      <c r="H62" s="26">
        <f t="shared" si="0"/>
        <v>0</v>
      </c>
    </row>
    <row r="63" spans="1:8" ht="16.5" customHeight="1">
      <c r="A63" s="16" t="s">
        <v>129</v>
      </c>
      <c r="B63" s="28" t="s">
        <v>130</v>
      </c>
      <c r="C63" s="277" t="s">
        <v>131</v>
      </c>
      <c r="D63" s="18">
        <f>'01CH'!D61</f>
        <v>0</v>
      </c>
      <c r="E63" s="18">
        <f t="shared" ref="E63:E74" si="8">D63/$D$34*100</f>
        <v>0</v>
      </c>
      <c r="F63" s="17">
        <f>'Biểu 01 '!D62</f>
        <v>0</v>
      </c>
      <c r="G63" s="17">
        <f>'Biểu 01 '!E62</f>
        <v>0</v>
      </c>
      <c r="H63" s="26">
        <f t="shared" si="0"/>
        <v>0</v>
      </c>
    </row>
    <row r="64" spans="1:8" ht="16.5" customHeight="1">
      <c r="A64" s="16" t="s">
        <v>132</v>
      </c>
      <c r="B64" s="32" t="s">
        <v>133</v>
      </c>
      <c r="C64" s="277" t="s">
        <v>134</v>
      </c>
      <c r="D64" s="18">
        <f>'01CH'!D62</f>
        <v>10.069836999999998</v>
      </c>
      <c r="E64" s="18">
        <f t="shared" si="8"/>
        <v>0.24458219047914781</v>
      </c>
      <c r="F64" s="17">
        <f>'Biểu 01 '!D63</f>
        <v>16.982676999999999</v>
      </c>
      <c r="G64" s="17">
        <f>'Biểu 01 '!E63</f>
        <v>0.35337125383419593</v>
      </c>
      <c r="H64" s="26">
        <f t="shared" si="0"/>
        <v>6.912840000000001</v>
      </c>
    </row>
    <row r="65" spans="1:8" ht="16.5" customHeight="1">
      <c r="A65" s="16" t="s">
        <v>135</v>
      </c>
      <c r="B65" s="32" t="s">
        <v>136</v>
      </c>
      <c r="C65" s="277" t="s">
        <v>137</v>
      </c>
      <c r="D65" s="18">
        <f>'01CH'!D63</f>
        <v>0.122986</v>
      </c>
      <c r="E65" s="18">
        <f t="shared" si="8"/>
        <v>2.9871571186572809E-3</v>
      </c>
      <c r="F65" s="17">
        <f>'Biểu 01 '!D64</f>
        <v>3.6939860000000002</v>
      </c>
      <c r="G65" s="17">
        <f>'Biểu 01 '!E64</f>
        <v>7.6863527726869343E-2</v>
      </c>
      <c r="H65" s="26">
        <f t="shared" si="0"/>
        <v>3.5710000000000002</v>
      </c>
    </row>
    <row r="66" spans="1:8" ht="16.5" customHeight="1">
      <c r="A66" s="16" t="s">
        <v>138</v>
      </c>
      <c r="B66" s="33" t="s">
        <v>139</v>
      </c>
      <c r="C66" s="277" t="s">
        <v>140</v>
      </c>
      <c r="D66" s="18">
        <f>'01CH'!D64</f>
        <v>657.3521649999999</v>
      </c>
      <c r="E66" s="18">
        <f t="shared" si="8"/>
        <v>15.966160369021884</v>
      </c>
      <c r="F66" s="17">
        <f>'Biểu 01 '!D65</f>
        <v>694.10142499999995</v>
      </c>
      <c r="G66" s="17">
        <f>'Biểu 01 '!E65</f>
        <v>14.442687147635919</v>
      </c>
      <c r="H66" s="26">
        <f t="shared" si="0"/>
        <v>36.749260000000049</v>
      </c>
    </row>
    <row r="67" spans="1:8" ht="16.5" customHeight="1">
      <c r="A67" s="16" t="s">
        <v>141</v>
      </c>
      <c r="B67" s="32" t="s">
        <v>142</v>
      </c>
      <c r="C67" s="277" t="s">
        <v>143</v>
      </c>
      <c r="D67" s="18">
        <f>'01CH'!D65</f>
        <v>22.079072</v>
      </c>
      <c r="E67" s="18">
        <f t="shared" si="8"/>
        <v>0.53626963311390452</v>
      </c>
      <c r="F67" s="17">
        <f>'Biểu 01 '!D66</f>
        <v>27.964022</v>
      </c>
      <c r="G67" s="17">
        <f>'Biểu 01 '!E66</f>
        <v>0.5818683071218419</v>
      </c>
      <c r="H67" s="26">
        <f t="shared" si="0"/>
        <v>5.8849499999999999</v>
      </c>
    </row>
    <row r="68" spans="1:8" ht="16.5" customHeight="1">
      <c r="A68" s="16" t="s">
        <v>144</v>
      </c>
      <c r="B68" s="32" t="s">
        <v>145</v>
      </c>
      <c r="C68" s="277" t="s">
        <v>146</v>
      </c>
      <c r="D68" s="18">
        <f>'01CH'!D66</f>
        <v>11.057441000000001</v>
      </c>
      <c r="E68" s="18">
        <f t="shared" si="8"/>
        <v>0.2685697038466402</v>
      </c>
      <c r="F68" s="17">
        <f>'Biểu 01 '!D67</f>
        <v>11.569150999999998</v>
      </c>
      <c r="G68" s="17">
        <f>'Biểu 01 '!E67</f>
        <v>0.2407279720780853</v>
      </c>
      <c r="H68" s="26">
        <f t="shared" si="0"/>
        <v>0.51170999999999722</v>
      </c>
    </row>
    <row r="69" spans="1:8" ht="30">
      <c r="A69" s="16" t="s">
        <v>147</v>
      </c>
      <c r="B69" s="32" t="s">
        <v>148</v>
      </c>
      <c r="C69" s="277" t="s">
        <v>149</v>
      </c>
      <c r="D69" s="18">
        <f>'01CH'!D67</f>
        <v>1.2964529999999999</v>
      </c>
      <c r="E69" s="18">
        <f t="shared" si="8"/>
        <v>3.1489021579322748E-2</v>
      </c>
      <c r="F69" s="17">
        <f>'Biểu 01 '!D68</f>
        <v>1.7015929999999999</v>
      </c>
      <c r="G69" s="17">
        <f>'Biểu 01 '!E68</f>
        <v>3.5406317385974599E-2</v>
      </c>
      <c r="H69" s="26">
        <f t="shared" si="0"/>
        <v>0.40514000000000006</v>
      </c>
    </row>
    <row r="70" spans="1:8" ht="16.5" customHeight="1">
      <c r="A70" s="16" t="s">
        <v>150</v>
      </c>
      <c r="B70" s="32" t="s">
        <v>151</v>
      </c>
      <c r="C70" s="277" t="s">
        <v>172</v>
      </c>
      <c r="D70" s="18">
        <f>'01CH'!D68</f>
        <v>0</v>
      </c>
      <c r="E70" s="18">
        <f t="shared" si="8"/>
        <v>0</v>
      </c>
      <c r="F70" s="17">
        <f>'Biểu 01 '!D69</f>
        <v>0</v>
      </c>
      <c r="G70" s="17">
        <f>'Biểu 01 '!E69</f>
        <v>0</v>
      </c>
      <c r="H70" s="26">
        <f t="shared" si="0"/>
        <v>0</v>
      </c>
    </row>
    <row r="71" spans="1:8" ht="16.5" customHeight="1">
      <c r="A71" s="16" t="s">
        <v>152</v>
      </c>
      <c r="B71" s="32" t="s">
        <v>153</v>
      </c>
      <c r="C71" s="277" t="s">
        <v>154</v>
      </c>
      <c r="D71" s="18">
        <f>'01CH'!D69</f>
        <v>6.393686999999999</v>
      </c>
      <c r="E71" s="18">
        <f t="shared" si="8"/>
        <v>0.15529367274743885</v>
      </c>
      <c r="F71" s="17">
        <f>'Biểu 01 '!D70</f>
        <v>8.103686999999999</v>
      </c>
      <c r="G71" s="17">
        <f>'Biểu 01 '!E70</f>
        <v>0.16861947241120309</v>
      </c>
      <c r="H71" s="26">
        <f t="shared" si="0"/>
        <v>1.71</v>
      </c>
    </row>
    <row r="72" spans="1:8" ht="16.5" customHeight="1">
      <c r="A72" s="16" t="s">
        <v>155</v>
      </c>
      <c r="B72" s="32" t="s">
        <v>156</v>
      </c>
      <c r="C72" s="277" t="s">
        <v>157</v>
      </c>
      <c r="D72" s="18">
        <f>'01CH'!D70</f>
        <v>1398.2549770000001</v>
      </c>
      <c r="E72" s="18">
        <f t="shared" si="8"/>
        <v>33.961648547342975</v>
      </c>
      <c r="F72" s="17">
        <f>'Biểu 01 '!D71</f>
        <v>1220.8955870000002</v>
      </c>
      <c r="G72" s="17">
        <f>'Biểu 01 '!E71</f>
        <v>25.404087022253719</v>
      </c>
      <c r="H72" s="26">
        <f t="shared" si="0"/>
        <v>-177.35938999999985</v>
      </c>
    </row>
    <row r="73" spans="1:8" ht="16.5" customHeight="1">
      <c r="A73" s="16" t="s">
        <v>158</v>
      </c>
      <c r="B73" s="32" t="s">
        <v>159</v>
      </c>
      <c r="C73" s="277" t="s">
        <v>160</v>
      </c>
      <c r="D73" s="18">
        <f>'01CH'!D71</f>
        <v>112.57449399999997</v>
      </c>
      <c r="E73" s="18">
        <f t="shared" si="8"/>
        <v>2.7342762682853441</v>
      </c>
      <c r="F73" s="17">
        <f>'Biểu 01 '!D72</f>
        <v>112.57449399999997</v>
      </c>
      <c r="G73" s="17">
        <f>'Biểu 01 '!E72</f>
        <v>2.3424216390931862</v>
      </c>
      <c r="H73" s="26">
        <f t="shared" si="0"/>
        <v>0</v>
      </c>
    </row>
    <row r="74" spans="1:8" ht="16.5" customHeight="1">
      <c r="A74" s="16" t="s">
        <v>161</v>
      </c>
      <c r="B74" s="32" t="s">
        <v>162</v>
      </c>
      <c r="C74" s="277" t="s">
        <v>163</v>
      </c>
      <c r="D74" s="18">
        <f>'01CH'!D72</f>
        <v>19.225707</v>
      </c>
      <c r="E74" s="18">
        <f t="shared" si="8"/>
        <v>0.46696540684524351</v>
      </c>
      <c r="F74" s="17">
        <f>'Biểu 01 '!D73</f>
        <v>19.225707</v>
      </c>
      <c r="G74" s="17">
        <f>'Biểu 01 '!E73</f>
        <v>0.40004365556966542</v>
      </c>
      <c r="H74" s="26">
        <f t="shared" si="0"/>
        <v>0</v>
      </c>
    </row>
    <row r="75" spans="1:8" ht="16.5" customHeight="1">
      <c r="A75" s="16" t="s">
        <v>164</v>
      </c>
      <c r="B75" s="32" t="s">
        <v>165</v>
      </c>
      <c r="C75" s="277" t="s">
        <v>166</v>
      </c>
      <c r="D75" s="18">
        <f>'01CH'!D73</f>
        <v>0.25684699999999999</v>
      </c>
      <c r="E75" s="18">
        <f t="shared" si="5"/>
        <v>2.5262479991904285E-4</v>
      </c>
      <c r="F75" s="17">
        <f>'Biểu 01 '!D74</f>
        <v>0.29684699999999997</v>
      </c>
      <c r="G75" s="17">
        <f>'Biểu 01 '!E74</f>
        <v>6.1767174036766737E-3</v>
      </c>
      <c r="H75" s="26">
        <f t="shared" si="0"/>
        <v>3.999999999999998E-2</v>
      </c>
    </row>
    <row r="76" spans="1:8" ht="16.5" customHeight="1">
      <c r="A76" s="16" t="s">
        <v>167</v>
      </c>
      <c r="B76" s="32" t="s">
        <v>168</v>
      </c>
      <c r="C76" s="277" t="s">
        <v>169</v>
      </c>
      <c r="D76" s="18">
        <f>'01CH'!D74</f>
        <v>0</v>
      </c>
      <c r="E76" s="18">
        <f t="shared" si="5"/>
        <v>0</v>
      </c>
      <c r="F76" s="17">
        <f>'Biểu 01 '!D75</f>
        <v>0</v>
      </c>
      <c r="G76" s="295">
        <f>'Biểu 01 '!E75</f>
        <v>0</v>
      </c>
      <c r="H76" s="485">
        <f t="shared" ref="H76:H77" si="9">F76-D76</f>
        <v>0</v>
      </c>
    </row>
    <row r="77" spans="1:8" s="118" customFormat="1" ht="16.5" customHeight="1">
      <c r="A77" s="109">
        <v>3</v>
      </c>
      <c r="B77" s="66" t="s">
        <v>170</v>
      </c>
      <c r="C77" s="67" t="s">
        <v>171</v>
      </c>
      <c r="D77" s="13">
        <f>'01CH'!D75</f>
        <v>732.48519700000008</v>
      </c>
      <c r="E77" s="87">
        <f t="shared" si="5"/>
        <v>0.72044418013753597</v>
      </c>
      <c r="F77" s="295">
        <f>'Biểu 01 '!D76</f>
        <v>717.44129700000008</v>
      </c>
      <c r="G77" s="295">
        <f>'Biểu 01 '!E76</f>
        <v>0.70564758049844312</v>
      </c>
      <c r="H77" s="485">
        <f t="shared" si="9"/>
        <v>-15.043900000000008</v>
      </c>
    </row>
    <row r="78" spans="1:8" ht="16.5" customHeight="1">
      <c r="C78" s="35"/>
    </row>
  </sheetData>
  <mergeCells count="9">
    <mergeCell ref="F4:H5"/>
    <mergeCell ref="F6:F7"/>
    <mergeCell ref="G6:G7"/>
    <mergeCell ref="H6:H7"/>
    <mergeCell ref="A2:E2"/>
    <mergeCell ref="A4:A7"/>
    <mergeCell ref="B4:B7"/>
    <mergeCell ref="C4:C7"/>
    <mergeCell ref="D4:D7"/>
  </mergeCells>
  <pageMargins left="0.7" right="0.7" top="0.75" bottom="0.75" header="0.3" footer="0.3"/>
  <ignoredErrors>
    <ignoredError sqref="E3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91"/>
  <sheetViews>
    <sheetView showZeros="0" topLeftCell="A13" workbookViewId="0">
      <selection activeCell="D11" sqref="D11:H77"/>
    </sheetView>
  </sheetViews>
  <sheetFormatPr defaultColWidth="6.85546875" defaultRowHeight="15"/>
  <cols>
    <col min="1" max="1" width="5.28515625" style="5" customWidth="1"/>
    <col min="2" max="2" width="39.28515625" style="285" customWidth="1"/>
    <col min="3" max="3" width="6.28515625" style="5" customWidth="1"/>
    <col min="4" max="4" width="13" style="285" customWidth="1"/>
    <col min="5" max="5" width="7" style="285" hidden="1" customWidth="1"/>
    <col min="6" max="6" width="8.85546875" style="285" customWidth="1"/>
    <col min="7" max="8" width="10.7109375" style="285" customWidth="1"/>
    <col min="9" max="13" width="9.85546875" style="285" customWidth="1"/>
    <col min="14" max="14" width="9.28515625" style="285" customWidth="1"/>
    <col min="15" max="17" width="9.85546875" style="285" customWidth="1"/>
    <col min="18" max="23" width="9" style="285" customWidth="1"/>
    <col min="24" max="24" width="9" style="46" customWidth="1"/>
    <col min="25" max="27" width="9" style="285" customWidth="1"/>
    <col min="28" max="28" width="11.28515625" style="285" hidden="1" customWidth="1"/>
    <col min="29" max="29" width="7.28515625" style="285" bestFit="1" customWidth="1"/>
    <col min="30" max="238" width="6.85546875" style="285"/>
    <col min="239" max="239" width="4.85546875" style="285" customWidth="1"/>
    <col min="240" max="240" width="37.28515625" style="285" bestFit="1" customWidth="1"/>
    <col min="241" max="241" width="5.28515625" style="285" customWidth="1"/>
    <col min="242" max="242" width="7.7109375" style="285" customWidth="1"/>
    <col min="243" max="243" width="6.28515625" style="285" customWidth="1"/>
    <col min="244" max="244" width="7.28515625" style="285" bestFit="1" customWidth="1"/>
    <col min="245" max="255" width="7.28515625" style="285" customWidth="1"/>
    <col min="256" max="256" width="8.7109375" style="285" customWidth="1"/>
    <col min="257" max="277" width="7.28515625" style="285" customWidth="1"/>
    <col min="278" max="279" width="6.85546875" style="285"/>
    <col min="280" max="280" width="8.85546875" style="285" bestFit="1" customWidth="1"/>
    <col min="281" max="494" width="6.85546875" style="285"/>
    <col min="495" max="495" width="4.85546875" style="285" customWidth="1"/>
    <col min="496" max="496" width="37.28515625" style="285" bestFit="1" customWidth="1"/>
    <col min="497" max="497" width="5.28515625" style="285" customWidth="1"/>
    <col min="498" max="498" width="7.7109375" style="285" customWidth="1"/>
    <col min="499" max="499" width="6.28515625" style="285" customWidth="1"/>
    <col min="500" max="500" width="7.28515625" style="285" bestFit="1" customWidth="1"/>
    <col min="501" max="511" width="7.28515625" style="285" customWidth="1"/>
    <col min="512" max="512" width="8.7109375" style="285" customWidth="1"/>
    <col min="513" max="533" width="7.28515625" style="285" customWidth="1"/>
    <col min="534" max="535" width="6.85546875" style="285"/>
    <col min="536" max="536" width="8.85546875" style="285" bestFit="1" customWidth="1"/>
    <col min="537" max="750" width="6.85546875" style="285"/>
    <col min="751" max="751" width="4.85546875" style="285" customWidth="1"/>
    <col min="752" max="752" width="37.28515625" style="285" bestFit="1" customWidth="1"/>
    <col min="753" max="753" width="5.28515625" style="285" customWidth="1"/>
    <col min="754" max="754" width="7.7109375" style="285" customWidth="1"/>
    <col min="755" max="755" width="6.28515625" style="285" customWidth="1"/>
    <col min="756" max="756" width="7.28515625" style="285" bestFit="1" customWidth="1"/>
    <col min="757" max="767" width="7.28515625" style="285" customWidth="1"/>
    <col min="768" max="768" width="8.7109375" style="285" customWidth="1"/>
    <col min="769" max="789" width="7.28515625" style="285" customWidth="1"/>
    <col min="790" max="791" width="6.85546875" style="285"/>
    <col min="792" max="792" width="8.85546875" style="285" bestFit="1" customWidth="1"/>
    <col min="793" max="1006" width="6.85546875" style="285"/>
    <col min="1007" max="1007" width="4.85546875" style="285" customWidth="1"/>
    <col min="1008" max="1008" width="37.28515625" style="285" bestFit="1" customWidth="1"/>
    <col min="1009" max="1009" width="5.28515625" style="285" customWidth="1"/>
    <col min="1010" max="1010" width="7.7109375" style="285" customWidth="1"/>
    <col min="1011" max="1011" width="6.28515625" style="285" customWidth="1"/>
    <col min="1012" max="1012" width="7.28515625" style="285" bestFit="1" customWidth="1"/>
    <col min="1013" max="1023" width="7.28515625" style="285" customWidth="1"/>
    <col min="1024" max="1024" width="8.7109375" style="285" customWidth="1"/>
    <col min="1025" max="1045" width="7.28515625" style="285" customWidth="1"/>
    <col min="1046" max="1047" width="6.85546875" style="285"/>
    <col min="1048" max="1048" width="8.85546875" style="285" bestFit="1" customWidth="1"/>
    <col min="1049" max="1262" width="6.85546875" style="285"/>
    <col min="1263" max="1263" width="4.85546875" style="285" customWidth="1"/>
    <col min="1264" max="1264" width="37.28515625" style="285" bestFit="1" customWidth="1"/>
    <col min="1265" max="1265" width="5.28515625" style="285" customWidth="1"/>
    <col min="1266" max="1266" width="7.7109375" style="285" customWidth="1"/>
    <col min="1267" max="1267" width="6.28515625" style="285" customWidth="1"/>
    <col min="1268" max="1268" width="7.28515625" style="285" bestFit="1" customWidth="1"/>
    <col min="1269" max="1279" width="7.28515625" style="285" customWidth="1"/>
    <col min="1280" max="1280" width="8.7109375" style="285" customWidth="1"/>
    <col min="1281" max="1301" width="7.28515625" style="285" customWidth="1"/>
    <col min="1302" max="1303" width="6.85546875" style="285"/>
    <col min="1304" max="1304" width="8.85546875" style="285" bestFit="1" customWidth="1"/>
    <col min="1305" max="1518" width="6.85546875" style="285"/>
    <col min="1519" max="1519" width="4.85546875" style="285" customWidth="1"/>
    <col min="1520" max="1520" width="37.28515625" style="285" bestFit="1" customWidth="1"/>
    <col min="1521" max="1521" width="5.28515625" style="285" customWidth="1"/>
    <col min="1522" max="1522" width="7.7109375" style="285" customWidth="1"/>
    <col min="1523" max="1523" width="6.28515625" style="285" customWidth="1"/>
    <col min="1524" max="1524" width="7.28515625" style="285" bestFit="1" customWidth="1"/>
    <col min="1525" max="1535" width="7.28515625" style="285" customWidth="1"/>
    <col min="1536" max="1536" width="8.7109375" style="285" customWidth="1"/>
    <col min="1537" max="1557" width="7.28515625" style="285" customWidth="1"/>
    <col min="1558" max="1559" width="6.85546875" style="285"/>
    <col min="1560" max="1560" width="8.85546875" style="285" bestFit="1" customWidth="1"/>
    <col min="1561" max="1774" width="6.85546875" style="285"/>
    <col min="1775" max="1775" width="4.85546875" style="285" customWidth="1"/>
    <col min="1776" max="1776" width="37.28515625" style="285" bestFit="1" customWidth="1"/>
    <col min="1777" max="1777" width="5.28515625" style="285" customWidth="1"/>
    <col min="1778" max="1778" width="7.7109375" style="285" customWidth="1"/>
    <col min="1779" max="1779" width="6.28515625" style="285" customWidth="1"/>
    <col min="1780" max="1780" width="7.28515625" style="285" bestFit="1" customWidth="1"/>
    <col min="1781" max="1791" width="7.28515625" style="285" customWidth="1"/>
    <col min="1792" max="1792" width="8.7109375" style="285" customWidth="1"/>
    <col min="1793" max="1813" width="7.28515625" style="285" customWidth="1"/>
    <col min="1814" max="1815" width="6.85546875" style="285"/>
    <col min="1816" max="1816" width="8.85546875" style="285" bestFit="1" customWidth="1"/>
    <col min="1817" max="2030" width="6.85546875" style="285"/>
    <col min="2031" max="2031" width="4.85546875" style="285" customWidth="1"/>
    <col min="2032" max="2032" width="37.28515625" style="285" bestFit="1" customWidth="1"/>
    <col min="2033" max="2033" width="5.28515625" style="285" customWidth="1"/>
    <col min="2034" max="2034" width="7.7109375" style="285" customWidth="1"/>
    <col min="2035" max="2035" width="6.28515625" style="285" customWidth="1"/>
    <col min="2036" max="2036" width="7.28515625" style="285" bestFit="1" customWidth="1"/>
    <col min="2037" max="2047" width="7.28515625" style="285" customWidth="1"/>
    <col min="2048" max="2048" width="8.7109375" style="285" customWidth="1"/>
    <col min="2049" max="2069" width="7.28515625" style="285" customWidth="1"/>
    <col min="2070" max="2071" width="6.85546875" style="285"/>
    <col min="2072" max="2072" width="8.85546875" style="285" bestFit="1" customWidth="1"/>
    <col min="2073" max="2286" width="6.85546875" style="285"/>
    <col min="2287" max="2287" width="4.85546875" style="285" customWidth="1"/>
    <col min="2288" max="2288" width="37.28515625" style="285" bestFit="1" customWidth="1"/>
    <col min="2289" max="2289" width="5.28515625" style="285" customWidth="1"/>
    <col min="2290" max="2290" width="7.7109375" style="285" customWidth="1"/>
    <col min="2291" max="2291" width="6.28515625" style="285" customWidth="1"/>
    <col min="2292" max="2292" width="7.28515625" style="285" bestFit="1" customWidth="1"/>
    <col min="2293" max="2303" width="7.28515625" style="285" customWidth="1"/>
    <col min="2304" max="2304" width="8.7109375" style="285" customWidth="1"/>
    <col min="2305" max="2325" width="7.28515625" style="285" customWidth="1"/>
    <col min="2326" max="2327" width="6.85546875" style="285"/>
    <col min="2328" max="2328" width="8.85546875" style="285" bestFit="1" customWidth="1"/>
    <col min="2329" max="2542" width="6.85546875" style="285"/>
    <col min="2543" max="2543" width="4.85546875" style="285" customWidth="1"/>
    <col min="2544" max="2544" width="37.28515625" style="285" bestFit="1" customWidth="1"/>
    <col min="2545" max="2545" width="5.28515625" style="285" customWidth="1"/>
    <col min="2546" max="2546" width="7.7109375" style="285" customWidth="1"/>
    <col min="2547" max="2547" width="6.28515625" style="285" customWidth="1"/>
    <col min="2548" max="2548" width="7.28515625" style="285" bestFit="1" customWidth="1"/>
    <col min="2549" max="2559" width="7.28515625" style="285" customWidth="1"/>
    <col min="2560" max="2560" width="8.7109375" style="285" customWidth="1"/>
    <col min="2561" max="2581" width="7.28515625" style="285" customWidth="1"/>
    <col min="2582" max="2583" width="6.85546875" style="285"/>
    <col min="2584" max="2584" width="8.85546875" style="285" bestFit="1" customWidth="1"/>
    <col min="2585" max="2798" width="6.85546875" style="285"/>
    <col min="2799" max="2799" width="4.85546875" style="285" customWidth="1"/>
    <col min="2800" max="2800" width="37.28515625" style="285" bestFit="1" customWidth="1"/>
    <col min="2801" max="2801" width="5.28515625" style="285" customWidth="1"/>
    <col min="2802" max="2802" width="7.7109375" style="285" customWidth="1"/>
    <col min="2803" max="2803" width="6.28515625" style="285" customWidth="1"/>
    <col min="2804" max="2804" width="7.28515625" style="285" bestFit="1" customWidth="1"/>
    <col min="2805" max="2815" width="7.28515625" style="285" customWidth="1"/>
    <col min="2816" max="2816" width="8.7109375" style="285" customWidth="1"/>
    <col min="2817" max="2837" width="7.28515625" style="285" customWidth="1"/>
    <col min="2838" max="2839" width="6.85546875" style="285"/>
    <col min="2840" max="2840" width="8.85546875" style="285" bestFit="1" customWidth="1"/>
    <col min="2841" max="3054" width="6.85546875" style="285"/>
    <col min="3055" max="3055" width="4.85546875" style="285" customWidth="1"/>
    <col min="3056" max="3056" width="37.28515625" style="285" bestFit="1" customWidth="1"/>
    <col min="3057" max="3057" width="5.28515625" style="285" customWidth="1"/>
    <col min="3058" max="3058" width="7.7109375" style="285" customWidth="1"/>
    <col min="3059" max="3059" width="6.28515625" style="285" customWidth="1"/>
    <col min="3060" max="3060" width="7.28515625" style="285" bestFit="1" customWidth="1"/>
    <col min="3061" max="3071" width="7.28515625" style="285" customWidth="1"/>
    <col min="3072" max="3072" width="8.7109375" style="285" customWidth="1"/>
    <col min="3073" max="3093" width="7.28515625" style="285" customWidth="1"/>
    <col min="3094" max="3095" width="6.85546875" style="285"/>
    <col min="3096" max="3096" width="8.85546875" style="285" bestFit="1" customWidth="1"/>
    <col min="3097" max="3310" width="6.85546875" style="285"/>
    <col min="3311" max="3311" width="4.85546875" style="285" customWidth="1"/>
    <col min="3312" max="3312" width="37.28515625" style="285" bestFit="1" customWidth="1"/>
    <col min="3313" max="3313" width="5.28515625" style="285" customWidth="1"/>
    <col min="3314" max="3314" width="7.7109375" style="285" customWidth="1"/>
    <col min="3315" max="3315" width="6.28515625" style="285" customWidth="1"/>
    <col min="3316" max="3316" width="7.28515625" style="285" bestFit="1" customWidth="1"/>
    <col min="3317" max="3327" width="7.28515625" style="285" customWidth="1"/>
    <col min="3328" max="3328" width="8.7109375" style="285" customWidth="1"/>
    <col min="3329" max="3349" width="7.28515625" style="285" customWidth="1"/>
    <col min="3350" max="3351" width="6.85546875" style="285"/>
    <col min="3352" max="3352" width="8.85546875" style="285" bestFit="1" customWidth="1"/>
    <col min="3353" max="3566" width="6.85546875" style="285"/>
    <col min="3567" max="3567" width="4.85546875" style="285" customWidth="1"/>
    <col min="3568" max="3568" width="37.28515625" style="285" bestFit="1" customWidth="1"/>
    <col min="3569" max="3569" width="5.28515625" style="285" customWidth="1"/>
    <col min="3570" max="3570" width="7.7109375" style="285" customWidth="1"/>
    <col min="3571" max="3571" width="6.28515625" style="285" customWidth="1"/>
    <col min="3572" max="3572" width="7.28515625" style="285" bestFit="1" customWidth="1"/>
    <col min="3573" max="3583" width="7.28515625" style="285" customWidth="1"/>
    <col min="3584" max="3584" width="8.7109375" style="285" customWidth="1"/>
    <col min="3585" max="3605" width="7.28515625" style="285" customWidth="1"/>
    <col min="3606" max="3607" width="6.85546875" style="285"/>
    <col min="3608" max="3608" width="8.85546875" style="285" bestFit="1" customWidth="1"/>
    <col min="3609" max="3822" width="6.85546875" style="285"/>
    <col min="3823" max="3823" width="4.85546875" style="285" customWidth="1"/>
    <col min="3824" max="3824" width="37.28515625" style="285" bestFit="1" customWidth="1"/>
    <col min="3825" max="3825" width="5.28515625" style="285" customWidth="1"/>
    <col min="3826" max="3826" width="7.7109375" style="285" customWidth="1"/>
    <col min="3827" max="3827" width="6.28515625" style="285" customWidth="1"/>
    <col min="3828" max="3828" width="7.28515625" style="285" bestFit="1" customWidth="1"/>
    <col min="3829" max="3839" width="7.28515625" style="285" customWidth="1"/>
    <col min="3840" max="3840" width="8.7109375" style="285" customWidth="1"/>
    <col min="3841" max="3861" width="7.28515625" style="285" customWidth="1"/>
    <col min="3862" max="3863" width="6.85546875" style="285"/>
    <col min="3864" max="3864" width="8.85546875" style="285" bestFit="1" customWidth="1"/>
    <col min="3865" max="4078" width="6.85546875" style="285"/>
    <col min="4079" max="4079" width="4.85546875" style="285" customWidth="1"/>
    <col min="4080" max="4080" width="37.28515625" style="285" bestFit="1" customWidth="1"/>
    <col min="4081" max="4081" width="5.28515625" style="285" customWidth="1"/>
    <col min="4082" max="4082" width="7.7109375" style="285" customWidth="1"/>
    <col min="4083" max="4083" width="6.28515625" style="285" customWidth="1"/>
    <col min="4084" max="4084" width="7.28515625" style="285" bestFit="1" customWidth="1"/>
    <col min="4085" max="4095" width="7.28515625" style="285" customWidth="1"/>
    <col min="4096" max="4096" width="8.7109375" style="285" customWidth="1"/>
    <col min="4097" max="4117" width="7.28515625" style="285" customWidth="1"/>
    <col min="4118" max="4119" width="6.85546875" style="285"/>
    <col min="4120" max="4120" width="8.85546875" style="285" bestFit="1" customWidth="1"/>
    <col min="4121" max="4334" width="6.85546875" style="285"/>
    <col min="4335" max="4335" width="4.85546875" style="285" customWidth="1"/>
    <col min="4336" max="4336" width="37.28515625" style="285" bestFit="1" customWidth="1"/>
    <col min="4337" max="4337" width="5.28515625" style="285" customWidth="1"/>
    <col min="4338" max="4338" width="7.7109375" style="285" customWidth="1"/>
    <col min="4339" max="4339" width="6.28515625" style="285" customWidth="1"/>
    <col min="4340" max="4340" width="7.28515625" style="285" bestFit="1" customWidth="1"/>
    <col min="4341" max="4351" width="7.28515625" style="285" customWidth="1"/>
    <col min="4352" max="4352" width="8.7109375" style="285" customWidth="1"/>
    <col min="4353" max="4373" width="7.28515625" style="285" customWidth="1"/>
    <col min="4374" max="4375" width="6.85546875" style="285"/>
    <col min="4376" max="4376" width="8.85546875" style="285" bestFit="1" customWidth="1"/>
    <col min="4377" max="4590" width="6.85546875" style="285"/>
    <col min="4591" max="4591" width="4.85546875" style="285" customWidth="1"/>
    <col min="4592" max="4592" width="37.28515625" style="285" bestFit="1" customWidth="1"/>
    <col min="4593" max="4593" width="5.28515625" style="285" customWidth="1"/>
    <col min="4594" max="4594" width="7.7109375" style="285" customWidth="1"/>
    <col min="4595" max="4595" width="6.28515625" style="285" customWidth="1"/>
    <col min="4596" max="4596" width="7.28515625" style="285" bestFit="1" customWidth="1"/>
    <col min="4597" max="4607" width="7.28515625" style="285" customWidth="1"/>
    <col min="4608" max="4608" width="8.7109375" style="285" customWidth="1"/>
    <col min="4609" max="4629" width="7.28515625" style="285" customWidth="1"/>
    <col min="4630" max="4631" width="6.85546875" style="285"/>
    <col min="4632" max="4632" width="8.85546875" style="285" bestFit="1" customWidth="1"/>
    <col min="4633" max="4846" width="6.85546875" style="285"/>
    <col min="4847" max="4847" width="4.85546875" style="285" customWidth="1"/>
    <col min="4848" max="4848" width="37.28515625" style="285" bestFit="1" customWidth="1"/>
    <col min="4849" max="4849" width="5.28515625" style="285" customWidth="1"/>
    <col min="4850" max="4850" width="7.7109375" style="285" customWidth="1"/>
    <col min="4851" max="4851" width="6.28515625" style="285" customWidth="1"/>
    <col min="4852" max="4852" width="7.28515625" style="285" bestFit="1" customWidth="1"/>
    <col min="4853" max="4863" width="7.28515625" style="285" customWidth="1"/>
    <col min="4864" max="4864" width="8.7109375" style="285" customWidth="1"/>
    <col min="4865" max="4885" width="7.28515625" style="285" customWidth="1"/>
    <col min="4886" max="4887" width="6.85546875" style="285"/>
    <col min="4888" max="4888" width="8.85546875" style="285" bestFit="1" customWidth="1"/>
    <col min="4889" max="5102" width="6.85546875" style="285"/>
    <col min="5103" max="5103" width="4.85546875" style="285" customWidth="1"/>
    <col min="5104" max="5104" width="37.28515625" style="285" bestFit="1" customWidth="1"/>
    <col min="5105" max="5105" width="5.28515625" style="285" customWidth="1"/>
    <col min="5106" max="5106" width="7.7109375" style="285" customWidth="1"/>
    <col min="5107" max="5107" width="6.28515625" style="285" customWidth="1"/>
    <col min="5108" max="5108" width="7.28515625" style="285" bestFit="1" customWidth="1"/>
    <col min="5109" max="5119" width="7.28515625" style="285" customWidth="1"/>
    <col min="5120" max="5120" width="8.7109375" style="285" customWidth="1"/>
    <col min="5121" max="5141" width="7.28515625" style="285" customWidth="1"/>
    <col min="5142" max="5143" width="6.85546875" style="285"/>
    <col min="5144" max="5144" width="8.85546875" style="285" bestFit="1" customWidth="1"/>
    <col min="5145" max="5358" width="6.85546875" style="285"/>
    <col min="5359" max="5359" width="4.85546875" style="285" customWidth="1"/>
    <col min="5360" max="5360" width="37.28515625" style="285" bestFit="1" customWidth="1"/>
    <col min="5361" max="5361" width="5.28515625" style="285" customWidth="1"/>
    <col min="5362" max="5362" width="7.7109375" style="285" customWidth="1"/>
    <col min="5363" max="5363" width="6.28515625" style="285" customWidth="1"/>
    <col min="5364" max="5364" width="7.28515625" style="285" bestFit="1" customWidth="1"/>
    <col min="5365" max="5375" width="7.28515625" style="285" customWidth="1"/>
    <col min="5376" max="5376" width="8.7109375" style="285" customWidth="1"/>
    <col min="5377" max="5397" width="7.28515625" style="285" customWidth="1"/>
    <col min="5398" max="5399" width="6.85546875" style="285"/>
    <col min="5400" max="5400" width="8.85546875" style="285" bestFit="1" customWidth="1"/>
    <col min="5401" max="5614" width="6.85546875" style="285"/>
    <col min="5615" max="5615" width="4.85546875" style="285" customWidth="1"/>
    <col min="5616" max="5616" width="37.28515625" style="285" bestFit="1" customWidth="1"/>
    <col min="5617" max="5617" width="5.28515625" style="285" customWidth="1"/>
    <col min="5618" max="5618" width="7.7109375" style="285" customWidth="1"/>
    <col min="5619" max="5619" width="6.28515625" style="285" customWidth="1"/>
    <col min="5620" max="5620" width="7.28515625" style="285" bestFit="1" customWidth="1"/>
    <col min="5621" max="5631" width="7.28515625" style="285" customWidth="1"/>
    <col min="5632" max="5632" width="8.7109375" style="285" customWidth="1"/>
    <col min="5633" max="5653" width="7.28515625" style="285" customWidth="1"/>
    <col min="5654" max="5655" width="6.85546875" style="285"/>
    <col min="5656" max="5656" width="8.85546875" style="285" bestFit="1" customWidth="1"/>
    <col min="5657" max="5870" width="6.85546875" style="285"/>
    <col min="5871" max="5871" width="4.85546875" style="285" customWidth="1"/>
    <col min="5872" max="5872" width="37.28515625" style="285" bestFit="1" customWidth="1"/>
    <col min="5873" max="5873" width="5.28515625" style="285" customWidth="1"/>
    <col min="5874" max="5874" width="7.7109375" style="285" customWidth="1"/>
    <col min="5875" max="5875" width="6.28515625" style="285" customWidth="1"/>
    <col min="5876" max="5876" width="7.28515625" style="285" bestFit="1" customWidth="1"/>
    <col min="5877" max="5887" width="7.28515625" style="285" customWidth="1"/>
    <col min="5888" max="5888" width="8.7109375" style="285" customWidth="1"/>
    <col min="5889" max="5909" width="7.28515625" style="285" customWidth="1"/>
    <col min="5910" max="5911" width="6.85546875" style="285"/>
    <col min="5912" max="5912" width="8.85546875" style="285" bestFit="1" customWidth="1"/>
    <col min="5913" max="6126" width="6.85546875" style="285"/>
    <col min="6127" max="6127" width="4.85546875" style="285" customWidth="1"/>
    <col min="6128" max="6128" width="37.28515625" style="285" bestFit="1" customWidth="1"/>
    <col min="6129" max="6129" width="5.28515625" style="285" customWidth="1"/>
    <col min="6130" max="6130" width="7.7109375" style="285" customWidth="1"/>
    <col min="6131" max="6131" width="6.28515625" style="285" customWidth="1"/>
    <col min="6132" max="6132" width="7.28515625" style="285" bestFit="1" customWidth="1"/>
    <col min="6133" max="6143" width="7.28515625" style="285" customWidth="1"/>
    <col min="6144" max="6144" width="8.7109375" style="285" customWidth="1"/>
    <col min="6145" max="6165" width="7.28515625" style="285" customWidth="1"/>
    <col min="6166" max="6167" width="6.85546875" style="285"/>
    <col min="6168" max="6168" width="8.85546875" style="285" bestFit="1" customWidth="1"/>
    <col min="6169" max="6382" width="6.85546875" style="285"/>
    <col min="6383" max="6383" width="4.85546875" style="285" customWidth="1"/>
    <col min="6384" max="6384" width="37.28515625" style="285" bestFit="1" customWidth="1"/>
    <col min="6385" max="6385" width="5.28515625" style="285" customWidth="1"/>
    <col min="6386" max="6386" width="7.7109375" style="285" customWidth="1"/>
    <col min="6387" max="6387" width="6.28515625" style="285" customWidth="1"/>
    <col min="6388" max="6388" width="7.28515625" style="285" bestFit="1" customWidth="1"/>
    <col min="6389" max="6399" width="7.28515625" style="285" customWidth="1"/>
    <col min="6400" max="6400" width="8.7109375" style="285" customWidth="1"/>
    <col min="6401" max="6421" width="7.28515625" style="285" customWidth="1"/>
    <col min="6422" max="6423" width="6.85546875" style="285"/>
    <col min="6424" max="6424" width="8.85546875" style="285" bestFit="1" customWidth="1"/>
    <col min="6425" max="6638" width="6.85546875" style="285"/>
    <col min="6639" max="6639" width="4.85546875" style="285" customWidth="1"/>
    <col min="6640" max="6640" width="37.28515625" style="285" bestFit="1" customWidth="1"/>
    <col min="6641" max="6641" width="5.28515625" style="285" customWidth="1"/>
    <col min="6642" max="6642" width="7.7109375" style="285" customWidth="1"/>
    <col min="6643" max="6643" width="6.28515625" style="285" customWidth="1"/>
    <col min="6644" max="6644" width="7.28515625" style="285" bestFit="1" customWidth="1"/>
    <col min="6645" max="6655" width="7.28515625" style="285" customWidth="1"/>
    <col min="6656" max="6656" width="8.7109375" style="285" customWidth="1"/>
    <col min="6657" max="6677" width="7.28515625" style="285" customWidth="1"/>
    <col min="6678" max="6679" width="6.85546875" style="285"/>
    <col min="6680" max="6680" width="8.85546875" style="285" bestFit="1" customWidth="1"/>
    <col min="6681" max="6894" width="6.85546875" style="285"/>
    <col min="6895" max="6895" width="4.85546875" style="285" customWidth="1"/>
    <col min="6896" max="6896" width="37.28515625" style="285" bestFit="1" customWidth="1"/>
    <col min="6897" max="6897" width="5.28515625" style="285" customWidth="1"/>
    <col min="6898" max="6898" width="7.7109375" style="285" customWidth="1"/>
    <col min="6899" max="6899" width="6.28515625" style="285" customWidth="1"/>
    <col min="6900" max="6900" width="7.28515625" style="285" bestFit="1" customWidth="1"/>
    <col min="6901" max="6911" width="7.28515625" style="285" customWidth="1"/>
    <col min="6912" max="6912" width="8.7109375" style="285" customWidth="1"/>
    <col min="6913" max="6933" width="7.28515625" style="285" customWidth="1"/>
    <col min="6934" max="6935" width="6.85546875" style="285"/>
    <col min="6936" max="6936" width="8.85546875" style="285" bestFit="1" customWidth="1"/>
    <col min="6937" max="7150" width="6.85546875" style="285"/>
    <col min="7151" max="7151" width="4.85546875" style="285" customWidth="1"/>
    <col min="7152" max="7152" width="37.28515625" style="285" bestFit="1" customWidth="1"/>
    <col min="7153" max="7153" width="5.28515625" style="285" customWidth="1"/>
    <col min="7154" max="7154" width="7.7109375" style="285" customWidth="1"/>
    <col min="7155" max="7155" width="6.28515625" style="285" customWidth="1"/>
    <col min="7156" max="7156" width="7.28515625" style="285" bestFit="1" customWidth="1"/>
    <col min="7157" max="7167" width="7.28515625" style="285" customWidth="1"/>
    <col min="7168" max="7168" width="8.7109375" style="285" customWidth="1"/>
    <col min="7169" max="7189" width="7.28515625" style="285" customWidth="1"/>
    <col min="7190" max="7191" width="6.85546875" style="285"/>
    <col min="7192" max="7192" width="8.85546875" style="285" bestFit="1" customWidth="1"/>
    <col min="7193" max="7406" width="6.85546875" style="285"/>
    <col min="7407" max="7407" width="4.85546875" style="285" customWidth="1"/>
    <col min="7408" max="7408" width="37.28515625" style="285" bestFit="1" customWidth="1"/>
    <col min="7409" max="7409" width="5.28515625" style="285" customWidth="1"/>
    <col min="7410" max="7410" width="7.7109375" style="285" customWidth="1"/>
    <col min="7411" max="7411" width="6.28515625" style="285" customWidth="1"/>
    <col min="7412" max="7412" width="7.28515625" style="285" bestFit="1" customWidth="1"/>
    <col min="7413" max="7423" width="7.28515625" style="285" customWidth="1"/>
    <col min="7424" max="7424" width="8.7109375" style="285" customWidth="1"/>
    <col min="7425" max="7445" width="7.28515625" style="285" customWidth="1"/>
    <col min="7446" max="7447" width="6.85546875" style="285"/>
    <col min="7448" max="7448" width="8.85546875" style="285" bestFit="1" customWidth="1"/>
    <col min="7449" max="7662" width="6.85546875" style="285"/>
    <col min="7663" max="7663" width="4.85546875" style="285" customWidth="1"/>
    <col min="7664" max="7664" width="37.28515625" style="285" bestFit="1" customWidth="1"/>
    <col min="7665" max="7665" width="5.28515625" style="285" customWidth="1"/>
    <col min="7666" max="7666" width="7.7109375" style="285" customWidth="1"/>
    <col min="7667" max="7667" width="6.28515625" style="285" customWidth="1"/>
    <col min="7668" max="7668" width="7.28515625" style="285" bestFit="1" customWidth="1"/>
    <col min="7669" max="7679" width="7.28515625" style="285" customWidth="1"/>
    <col min="7680" max="7680" width="8.7109375" style="285" customWidth="1"/>
    <col min="7681" max="7701" width="7.28515625" style="285" customWidth="1"/>
    <col min="7702" max="7703" width="6.85546875" style="285"/>
    <col min="7704" max="7704" width="8.85546875" style="285" bestFit="1" customWidth="1"/>
    <col min="7705" max="7918" width="6.85546875" style="285"/>
    <col min="7919" max="7919" width="4.85546875" style="285" customWidth="1"/>
    <col min="7920" max="7920" width="37.28515625" style="285" bestFit="1" customWidth="1"/>
    <col min="7921" max="7921" width="5.28515625" style="285" customWidth="1"/>
    <col min="7922" max="7922" width="7.7109375" style="285" customWidth="1"/>
    <col min="7923" max="7923" width="6.28515625" style="285" customWidth="1"/>
    <col min="7924" max="7924" width="7.28515625" style="285" bestFit="1" customWidth="1"/>
    <col min="7925" max="7935" width="7.28515625" style="285" customWidth="1"/>
    <col min="7936" max="7936" width="8.7109375" style="285" customWidth="1"/>
    <col min="7937" max="7957" width="7.28515625" style="285" customWidth="1"/>
    <col min="7958" max="7959" width="6.85546875" style="285"/>
    <col min="7960" max="7960" width="8.85546875" style="285" bestFit="1" customWidth="1"/>
    <col min="7961" max="8174" width="6.85546875" style="285"/>
    <col min="8175" max="8175" width="4.85546875" style="285" customWidth="1"/>
    <col min="8176" max="8176" width="37.28515625" style="285" bestFit="1" customWidth="1"/>
    <col min="8177" max="8177" width="5.28515625" style="285" customWidth="1"/>
    <col min="8178" max="8178" width="7.7109375" style="285" customWidth="1"/>
    <col min="8179" max="8179" width="6.28515625" style="285" customWidth="1"/>
    <col min="8180" max="8180" width="7.28515625" style="285" bestFit="1" customWidth="1"/>
    <col min="8181" max="8191" width="7.28515625" style="285" customWidth="1"/>
    <col min="8192" max="8192" width="8.7109375" style="285" customWidth="1"/>
    <col min="8193" max="8213" width="7.28515625" style="285" customWidth="1"/>
    <col min="8214" max="8215" width="6.85546875" style="285"/>
    <col min="8216" max="8216" width="8.85546875" style="285" bestFit="1" customWidth="1"/>
    <col min="8217" max="8430" width="6.85546875" style="285"/>
    <col min="8431" max="8431" width="4.85546875" style="285" customWidth="1"/>
    <col min="8432" max="8432" width="37.28515625" style="285" bestFit="1" customWidth="1"/>
    <col min="8433" max="8433" width="5.28515625" style="285" customWidth="1"/>
    <col min="8434" max="8434" width="7.7109375" style="285" customWidth="1"/>
    <col min="8435" max="8435" width="6.28515625" style="285" customWidth="1"/>
    <col min="8436" max="8436" width="7.28515625" style="285" bestFit="1" customWidth="1"/>
    <col min="8437" max="8447" width="7.28515625" style="285" customWidth="1"/>
    <col min="8448" max="8448" width="8.7109375" style="285" customWidth="1"/>
    <col min="8449" max="8469" width="7.28515625" style="285" customWidth="1"/>
    <col min="8470" max="8471" width="6.85546875" style="285"/>
    <col min="8472" max="8472" width="8.85546875" style="285" bestFit="1" customWidth="1"/>
    <col min="8473" max="8686" width="6.85546875" style="285"/>
    <col min="8687" max="8687" width="4.85546875" style="285" customWidth="1"/>
    <col min="8688" max="8688" width="37.28515625" style="285" bestFit="1" customWidth="1"/>
    <col min="8689" max="8689" width="5.28515625" style="285" customWidth="1"/>
    <col min="8690" max="8690" width="7.7109375" style="285" customWidth="1"/>
    <col min="8691" max="8691" width="6.28515625" style="285" customWidth="1"/>
    <col min="8692" max="8692" width="7.28515625" style="285" bestFit="1" customWidth="1"/>
    <col min="8693" max="8703" width="7.28515625" style="285" customWidth="1"/>
    <col min="8704" max="8704" width="8.7109375" style="285" customWidth="1"/>
    <col min="8705" max="8725" width="7.28515625" style="285" customWidth="1"/>
    <col min="8726" max="8727" width="6.85546875" style="285"/>
    <col min="8728" max="8728" width="8.85546875" style="285" bestFit="1" customWidth="1"/>
    <col min="8729" max="8942" width="6.85546875" style="285"/>
    <col min="8943" max="8943" width="4.85546875" style="285" customWidth="1"/>
    <col min="8944" max="8944" width="37.28515625" style="285" bestFit="1" customWidth="1"/>
    <col min="8945" max="8945" width="5.28515625" style="285" customWidth="1"/>
    <col min="8946" max="8946" width="7.7109375" style="285" customWidth="1"/>
    <col min="8947" max="8947" width="6.28515625" style="285" customWidth="1"/>
    <col min="8948" max="8948" width="7.28515625" style="285" bestFit="1" customWidth="1"/>
    <col min="8949" max="8959" width="7.28515625" style="285" customWidth="1"/>
    <col min="8960" max="8960" width="8.7109375" style="285" customWidth="1"/>
    <col min="8961" max="8981" width="7.28515625" style="285" customWidth="1"/>
    <col min="8982" max="8983" width="6.85546875" style="285"/>
    <col min="8984" max="8984" width="8.85546875" style="285" bestFit="1" customWidth="1"/>
    <col min="8985" max="9198" width="6.85546875" style="285"/>
    <col min="9199" max="9199" width="4.85546875" style="285" customWidth="1"/>
    <col min="9200" max="9200" width="37.28515625" style="285" bestFit="1" customWidth="1"/>
    <col min="9201" max="9201" width="5.28515625" style="285" customWidth="1"/>
    <col min="9202" max="9202" width="7.7109375" style="285" customWidth="1"/>
    <col min="9203" max="9203" width="6.28515625" style="285" customWidth="1"/>
    <col min="9204" max="9204" width="7.28515625" style="285" bestFit="1" customWidth="1"/>
    <col min="9205" max="9215" width="7.28515625" style="285" customWidth="1"/>
    <col min="9216" max="9216" width="8.7109375" style="285" customWidth="1"/>
    <col min="9217" max="9237" width="7.28515625" style="285" customWidth="1"/>
    <col min="9238" max="9239" width="6.85546875" style="285"/>
    <col min="9240" max="9240" width="8.85546875" style="285" bestFit="1" customWidth="1"/>
    <col min="9241" max="9454" width="6.85546875" style="285"/>
    <col min="9455" max="9455" width="4.85546875" style="285" customWidth="1"/>
    <col min="9456" max="9456" width="37.28515625" style="285" bestFit="1" customWidth="1"/>
    <col min="9457" max="9457" width="5.28515625" style="285" customWidth="1"/>
    <col min="9458" max="9458" width="7.7109375" style="285" customWidth="1"/>
    <col min="9459" max="9459" width="6.28515625" style="285" customWidth="1"/>
    <col min="9460" max="9460" width="7.28515625" style="285" bestFit="1" customWidth="1"/>
    <col min="9461" max="9471" width="7.28515625" style="285" customWidth="1"/>
    <col min="9472" max="9472" width="8.7109375" style="285" customWidth="1"/>
    <col min="9473" max="9493" width="7.28515625" style="285" customWidth="1"/>
    <col min="9494" max="9495" width="6.85546875" style="285"/>
    <col min="9496" max="9496" width="8.85546875" style="285" bestFit="1" customWidth="1"/>
    <col min="9497" max="9710" width="6.85546875" style="285"/>
    <col min="9711" max="9711" width="4.85546875" style="285" customWidth="1"/>
    <col min="9712" max="9712" width="37.28515625" style="285" bestFit="1" customWidth="1"/>
    <col min="9713" max="9713" width="5.28515625" style="285" customWidth="1"/>
    <col min="9714" max="9714" width="7.7109375" style="285" customWidth="1"/>
    <col min="9715" max="9715" width="6.28515625" style="285" customWidth="1"/>
    <col min="9716" max="9716" width="7.28515625" style="285" bestFit="1" customWidth="1"/>
    <col min="9717" max="9727" width="7.28515625" style="285" customWidth="1"/>
    <col min="9728" max="9728" width="8.7109375" style="285" customWidth="1"/>
    <col min="9729" max="9749" width="7.28515625" style="285" customWidth="1"/>
    <col min="9750" max="9751" width="6.85546875" style="285"/>
    <col min="9752" max="9752" width="8.85546875" style="285" bestFit="1" customWidth="1"/>
    <col min="9753" max="9966" width="6.85546875" style="285"/>
    <col min="9967" max="9967" width="4.85546875" style="285" customWidth="1"/>
    <col min="9968" max="9968" width="37.28515625" style="285" bestFit="1" customWidth="1"/>
    <col min="9969" max="9969" width="5.28515625" style="285" customWidth="1"/>
    <col min="9970" max="9970" width="7.7109375" style="285" customWidth="1"/>
    <col min="9971" max="9971" width="6.28515625" style="285" customWidth="1"/>
    <col min="9972" max="9972" width="7.28515625" style="285" bestFit="1" customWidth="1"/>
    <col min="9973" max="9983" width="7.28515625" style="285" customWidth="1"/>
    <col min="9984" max="9984" width="8.7109375" style="285" customWidth="1"/>
    <col min="9985" max="10005" width="7.28515625" style="285" customWidth="1"/>
    <col min="10006" max="10007" width="6.85546875" style="285"/>
    <col min="10008" max="10008" width="8.85546875" style="285" bestFit="1" customWidth="1"/>
    <col min="10009" max="10222" width="6.85546875" style="285"/>
    <col min="10223" max="10223" width="4.85546875" style="285" customWidth="1"/>
    <col min="10224" max="10224" width="37.28515625" style="285" bestFit="1" customWidth="1"/>
    <col min="10225" max="10225" width="5.28515625" style="285" customWidth="1"/>
    <col min="10226" max="10226" width="7.7109375" style="285" customWidth="1"/>
    <col min="10227" max="10227" width="6.28515625" style="285" customWidth="1"/>
    <col min="10228" max="10228" width="7.28515625" style="285" bestFit="1" customWidth="1"/>
    <col min="10229" max="10239" width="7.28515625" style="285" customWidth="1"/>
    <col min="10240" max="10240" width="8.7109375" style="285" customWidth="1"/>
    <col min="10241" max="10261" width="7.28515625" style="285" customWidth="1"/>
    <col min="10262" max="10263" width="6.85546875" style="285"/>
    <col min="10264" max="10264" width="8.85546875" style="285" bestFit="1" customWidth="1"/>
    <col min="10265" max="10478" width="6.85546875" style="285"/>
    <col min="10479" max="10479" width="4.85546875" style="285" customWidth="1"/>
    <col min="10480" max="10480" width="37.28515625" style="285" bestFit="1" customWidth="1"/>
    <col min="10481" max="10481" width="5.28515625" style="285" customWidth="1"/>
    <col min="10482" max="10482" width="7.7109375" style="285" customWidth="1"/>
    <col min="10483" max="10483" width="6.28515625" style="285" customWidth="1"/>
    <col min="10484" max="10484" width="7.28515625" style="285" bestFit="1" customWidth="1"/>
    <col min="10485" max="10495" width="7.28515625" style="285" customWidth="1"/>
    <col min="10496" max="10496" width="8.7109375" style="285" customWidth="1"/>
    <col min="10497" max="10517" width="7.28515625" style="285" customWidth="1"/>
    <col min="10518" max="10519" width="6.85546875" style="285"/>
    <col min="10520" max="10520" width="8.85546875" style="285" bestFit="1" customWidth="1"/>
    <col min="10521" max="10734" width="6.85546875" style="285"/>
    <col min="10735" max="10735" width="4.85546875" style="285" customWidth="1"/>
    <col min="10736" max="10736" width="37.28515625" style="285" bestFit="1" customWidth="1"/>
    <col min="10737" max="10737" width="5.28515625" style="285" customWidth="1"/>
    <col min="10738" max="10738" width="7.7109375" style="285" customWidth="1"/>
    <col min="10739" max="10739" width="6.28515625" style="285" customWidth="1"/>
    <col min="10740" max="10740" width="7.28515625" style="285" bestFit="1" customWidth="1"/>
    <col min="10741" max="10751" width="7.28515625" style="285" customWidth="1"/>
    <col min="10752" max="10752" width="8.7109375" style="285" customWidth="1"/>
    <col min="10753" max="10773" width="7.28515625" style="285" customWidth="1"/>
    <col min="10774" max="10775" width="6.85546875" style="285"/>
    <col min="10776" max="10776" width="8.85546875" style="285" bestFit="1" customWidth="1"/>
    <col min="10777" max="10990" width="6.85546875" style="285"/>
    <col min="10991" max="10991" width="4.85546875" style="285" customWidth="1"/>
    <col min="10992" max="10992" width="37.28515625" style="285" bestFit="1" customWidth="1"/>
    <col min="10993" max="10993" width="5.28515625" style="285" customWidth="1"/>
    <col min="10994" max="10994" width="7.7109375" style="285" customWidth="1"/>
    <col min="10995" max="10995" width="6.28515625" style="285" customWidth="1"/>
    <col min="10996" max="10996" width="7.28515625" style="285" bestFit="1" customWidth="1"/>
    <col min="10997" max="11007" width="7.28515625" style="285" customWidth="1"/>
    <col min="11008" max="11008" width="8.7109375" style="285" customWidth="1"/>
    <col min="11009" max="11029" width="7.28515625" style="285" customWidth="1"/>
    <col min="11030" max="11031" width="6.85546875" style="285"/>
    <col min="11032" max="11032" width="8.85546875" style="285" bestFit="1" customWidth="1"/>
    <col min="11033" max="11246" width="6.85546875" style="285"/>
    <col min="11247" max="11247" width="4.85546875" style="285" customWidth="1"/>
    <col min="11248" max="11248" width="37.28515625" style="285" bestFit="1" customWidth="1"/>
    <col min="11249" max="11249" width="5.28515625" style="285" customWidth="1"/>
    <col min="11250" max="11250" width="7.7109375" style="285" customWidth="1"/>
    <col min="11251" max="11251" width="6.28515625" style="285" customWidth="1"/>
    <col min="11252" max="11252" width="7.28515625" style="285" bestFit="1" customWidth="1"/>
    <col min="11253" max="11263" width="7.28515625" style="285" customWidth="1"/>
    <col min="11264" max="11264" width="8.7109375" style="285" customWidth="1"/>
    <col min="11265" max="11285" width="7.28515625" style="285" customWidth="1"/>
    <col min="11286" max="11287" width="6.85546875" style="285"/>
    <col min="11288" max="11288" width="8.85546875" style="285" bestFit="1" customWidth="1"/>
    <col min="11289" max="11502" width="6.85546875" style="285"/>
    <col min="11503" max="11503" width="4.85546875" style="285" customWidth="1"/>
    <col min="11504" max="11504" width="37.28515625" style="285" bestFit="1" customWidth="1"/>
    <col min="11505" max="11505" width="5.28515625" style="285" customWidth="1"/>
    <col min="11506" max="11506" width="7.7109375" style="285" customWidth="1"/>
    <col min="11507" max="11507" width="6.28515625" style="285" customWidth="1"/>
    <col min="11508" max="11508" width="7.28515625" style="285" bestFit="1" customWidth="1"/>
    <col min="11509" max="11519" width="7.28515625" style="285" customWidth="1"/>
    <col min="11520" max="11520" width="8.7109375" style="285" customWidth="1"/>
    <col min="11521" max="11541" width="7.28515625" style="285" customWidth="1"/>
    <col min="11542" max="11543" width="6.85546875" style="285"/>
    <col min="11544" max="11544" width="8.85546875" style="285" bestFit="1" customWidth="1"/>
    <col min="11545" max="11758" width="6.85546875" style="285"/>
    <col min="11759" max="11759" width="4.85546875" style="285" customWidth="1"/>
    <col min="11760" max="11760" width="37.28515625" style="285" bestFit="1" customWidth="1"/>
    <col min="11761" max="11761" width="5.28515625" style="285" customWidth="1"/>
    <col min="11762" max="11762" width="7.7109375" style="285" customWidth="1"/>
    <col min="11763" max="11763" width="6.28515625" style="285" customWidth="1"/>
    <col min="11764" max="11764" width="7.28515625" style="285" bestFit="1" customWidth="1"/>
    <col min="11765" max="11775" width="7.28515625" style="285" customWidth="1"/>
    <col min="11776" max="11776" width="8.7109375" style="285" customWidth="1"/>
    <col min="11777" max="11797" width="7.28515625" style="285" customWidth="1"/>
    <col min="11798" max="11799" width="6.85546875" style="285"/>
    <col min="11800" max="11800" width="8.85546875" style="285" bestFit="1" customWidth="1"/>
    <col min="11801" max="12014" width="6.85546875" style="285"/>
    <col min="12015" max="12015" width="4.85546875" style="285" customWidth="1"/>
    <col min="12016" max="12016" width="37.28515625" style="285" bestFit="1" customWidth="1"/>
    <col min="12017" max="12017" width="5.28515625" style="285" customWidth="1"/>
    <col min="12018" max="12018" width="7.7109375" style="285" customWidth="1"/>
    <col min="12019" max="12019" width="6.28515625" style="285" customWidth="1"/>
    <col min="12020" max="12020" width="7.28515625" style="285" bestFit="1" customWidth="1"/>
    <col min="12021" max="12031" width="7.28515625" style="285" customWidth="1"/>
    <col min="12032" max="12032" width="8.7109375" style="285" customWidth="1"/>
    <col min="12033" max="12053" width="7.28515625" style="285" customWidth="1"/>
    <col min="12054" max="12055" width="6.85546875" style="285"/>
    <col min="12056" max="12056" width="8.85546875" style="285" bestFit="1" customWidth="1"/>
    <col min="12057" max="12270" width="6.85546875" style="285"/>
    <col min="12271" max="12271" width="4.85546875" style="285" customWidth="1"/>
    <col min="12272" max="12272" width="37.28515625" style="285" bestFit="1" customWidth="1"/>
    <col min="12273" max="12273" width="5.28515625" style="285" customWidth="1"/>
    <col min="12274" max="12274" width="7.7109375" style="285" customWidth="1"/>
    <col min="12275" max="12275" width="6.28515625" style="285" customWidth="1"/>
    <col min="12276" max="12276" width="7.28515625" style="285" bestFit="1" customWidth="1"/>
    <col min="12277" max="12287" width="7.28515625" style="285" customWidth="1"/>
    <col min="12288" max="12288" width="8.7109375" style="285" customWidth="1"/>
    <col min="12289" max="12309" width="7.28515625" style="285" customWidth="1"/>
    <col min="12310" max="12311" width="6.85546875" style="285"/>
    <col min="12312" max="12312" width="8.85546875" style="285" bestFit="1" customWidth="1"/>
    <col min="12313" max="12526" width="6.85546875" style="285"/>
    <col min="12527" max="12527" width="4.85546875" style="285" customWidth="1"/>
    <col min="12528" max="12528" width="37.28515625" style="285" bestFit="1" customWidth="1"/>
    <col min="12529" max="12529" width="5.28515625" style="285" customWidth="1"/>
    <col min="12530" max="12530" width="7.7109375" style="285" customWidth="1"/>
    <col min="12531" max="12531" width="6.28515625" style="285" customWidth="1"/>
    <col min="12532" max="12532" width="7.28515625" style="285" bestFit="1" customWidth="1"/>
    <col min="12533" max="12543" width="7.28515625" style="285" customWidth="1"/>
    <col min="12544" max="12544" width="8.7109375" style="285" customWidth="1"/>
    <col min="12545" max="12565" width="7.28515625" style="285" customWidth="1"/>
    <col min="12566" max="12567" width="6.85546875" style="285"/>
    <col min="12568" max="12568" width="8.85546875" style="285" bestFit="1" customWidth="1"/>
    <col min="12569" max="12782" width="6.85546875" style="285"/>
    <col min="12783" max="12783" width="4.85546875" style="285" customWidth="1"/>
    <col min="12784" max="12784" width="37.28515625" style="285" bestFit="1" customWidth="1"/>
    <col min="12785" max="12785" width="5.28515625" style="285" customWidth="1"/>
    <col min="12786" max="12786" width="7.7109375" style="285" customWidth="1"/>
    <col min="12787" max="12787" width="6.28515625" style="285" customWidth="1"/>
    <col min="12788" max="12788" width="7.28515625" style="285" bestFit="1" customWidth="1"/>
    <col min="12789" max="12799" width="7.28515625" style="285" customWidth="1"/>
    <col min="12800" max="12800" width="8.7109375" style="285" customWidth="1"/>
    <col min="12801" max="12821" width="7.28515625" style="285" customWidth="1"/>
    <col min="12822" max="12823" width="6.85546875" style="285"/>
    <col min="12824" max="12824" width="8.85546875" style="285" bestFit="1" customWidth="1"/>
    <col min="12825" max="13038" width="6.85546875" style="285"/>
    <col min="13039" max="13039" width="4.85546875" style="285" customWidth="1"/>
    <col min="13040" max="13040" width="37.28515625" style="285" bestFit="1" customWidth="1"/>
    <col min="13041" max="13041" width="5.28515625" style="285" customWidth="1"/>
    <col min="13042" max="13042" width="7.7109375" style="285" customWidth="1"/>
    <col min="13043" max="13043" width="6.28515625" style="285" customWidth="1"/>
    <col min="13044" max="13044" width="7.28515625" style="285" bestFit="1" customWidth="1"/>
    <col min="13045" max="13055" width="7.28515625" style="285" customWidth="1"/>
    <col min="13056" max="13056" width="8.7109375" style="285" customWidth="1"/>
    <col min="13057" max="13077" width="7.28515625" style="285" customWidth="1"/>
    <col min="13078" max="13079" width="6.85546875" style="285"/>
    <col min="13080" max="13080" width="8.85546875" style="285" bestFit="1" customWidth="1"/>
    <col min="13081" max="13294" width="6.85546875" style="285"/>
    <col min="13295" max="13295" width="4.85546875" style="285" customWidth="1"/>
    <col min="13296" max="13296" width="37.28515625" style="285" bestFit="1" customWidth="1"/>
    <col min="13297" max="13297" width="5.28515625" style="285" customWidth="1"/>
    <col min="13298" max="13298" width="7.7109375" style="285" customWidth="1"/>
    <col min="13299" max="13299" width="6.28515625" style="285" customWidth="1"/>
    <col min="13300" max="13300" width="7.28515625" style="285" bestFit="1" customWidth="1"/>
    <col min="13301" max="13311" width="7.28515625" style="285" customWidth="1"/>
    <col min="13312" max="13312" width="8.7109375" style="285" customWidth="1"/>
    <col min="13313" max="13333" width="7.28515625" style="285" customWidth="1"/>
    <col min="13334" max="13335" width="6.85546875" style="285"/>
    <col min="13336" max="13336" width="8.85546875" style="285" bestFit="1" customWidth="1"/>
    <col min="13337" max="13550" width="6.85546875" style="285"/>
    <col min="13551" max="13551" width="4.85546875" style="285" customWidth="1"/>
    <col min="13552" max="13552" width="37.28515625" style="285" bestFit="1" customWidth="1"/>
    <col min="13553" max="13553" width="5.28515625" style="285" customWidth="1"/>
    <col min="13554" max="13554" width="7.7109375" style="285" customWidth="1"/>
    <col min="13555" max="13555" width="6.28515625" style="285" customWidth="1"/>
    <col min="13556" max="13556" width="7.28515625" style="285" bestFit="1" customWidth="1"/>
    <col min="13557" max="13567" width="7.28515625" style="285" customWidth="1"/>
    <col min="13568" max="13568" width="8.7109375" style="285" customWidth="1"/>
    <col min="13569" max="13589" width="7.28515625" style="285" customWidth="1"/>
    <col min="13590" max="13591" width="6.85546875" style="285"/>
    <col min="13592" max="13592" width="8.85546875" style="285" bestFit="1" customWidth="1"/>
    <col min="13593" max="13806" width="6.85546875" style="285"/>
    <col min="13807" max="13807" width="4.85546875" style="285" customWidth="1"/>
    <col min="13808" max="13808" width="37.28515625" style="285" bestFit="1" customWidth="1"/>
    <col min="13809" max="13809" width="5.28515625" style="285" customWidth="1"/>
    <col min="13810" max="13810" width="7.7109375" style="285" customWidth="1"/>
    <col min="13811" max="13811" width="6.28515625" style="285" customWidth="1"/>
    <col min="13812" max="13812" width="7.28515625" style="285" bestFit="1" customWidth="1"/>
    <col min="13813" max="13823" width="7.28515625" style="285" customWidth="1"/>
    <col min="13824" max="13824" width="8.7109375" style="285" customWidth="1"/>
    <col min="13825" max="13845" width="7.28515625" style="285" customWidth="1"/>
    <col min="13846" max="13847" width="6.85546875" style="285"/>
    <col min="13848" max="13848" width="8.85546875" style="285" bestFit="1" customWidth="1"/>
    <col min="13849" max="14062" width="6.85546875" style="285"/>
    <col min="14063" max="14063" width="4.85546875" style="285" customWidth="1"/>
    <col min="14064" max="14064" width="37.28515625" style="285" bestFit="1" customWidth="1"/>
    <col min="14065" max="14065" width="5.28515625" style="285" customWidth="1"/>
    <col min="14066" max="14066" width="7.7109375" style="285" customWidth="1"/>
    <col min="14067" max="14067" width="6.28515625" style="285" customWidth="1"/>
    <col min="14068" max="14068" width="7.28515625" style="285" bestFit="1" customWidth="1"/>
    <col min="14069" max="14079" width="7.28515625" style="285" customWidth="1"/>
    <col min="14080" max="14080" width="8.7109375" style="285" customWidth="1"/>
    <col min="14081" max="14101" width="7.28515625" style="285" customWidth="1"/>
    <col min="14102" max="14103" width="6.85546875" style="285"/>
    <col min="14104" max="14104" width="8.85546875" style="285" bestFit="1" customWidth="1"/>
    <col min="14105" max="14318" width="6.85546875" style="285"/>
    <col min="14319" max="14319" width="4.85546875" style="285" customWidth="1"/>
    <col min="14320" max="14320" width="37.28515625" style="285" bestFit="1" customWidth="1"/>
    <col min="14321" max="14321" width="5.28515625" style="285" customWidth="1"/>
    <col min="14322" max="14322" width="7.7109375" style="285" customWidth="1"/>
    <col min="14323" max="14323" width="6.28515625" style="285" customWidth="1"/>
    <col min="14324" max="14324" width="7.28515625" style="285" bestFit="1" customWidth="1"/>
    <col min="14325" max="14335" width="7.28515625" style="285" customWidth="1"/>
    <col min="14336" max="14336" width="8.7109375" style="285" customWidth="1"/>
    <col min="14337" max="14357" width="7.28515625" style="285" customWidth="1"/>
    <col min="14358" max="14359" width="6.85546875" style="285"/>
    <col min="14360" max="14360" width="8.85546875" style="285" bestFit="1" customWidth="1"/>
    <col min="14361" max="14574" width="6.85546875" style="285"/>
    <col min="14575" max="14575" width="4.85546875" style="285" customWidth="1"/>
    <col min="14576" max="14576" width="37.28515625" style="285" bestFit="1" customWidth="1"/>
    <col min="14577" max="14577" width="5.28515625" style="285" customWidth="1"/>
    <col min="14578" max="14578" width="7.7109375" style="285" customWidth="1"/>
    <col min="14579" max="14579" width="6.28515625" style="285" customWidth="1"/>
    <col min="14580" max="14580" width="7.28515625" style="285" bestFit="1" customWidth="1"/>
    <col min="14581" max="14591" width="7.28515625" style="285" customWidth="1"/>
    <col min="14592" max="14592" width="8.7109375" style="285" customWidth="1"/>
    <col min="14593" max="14613" width="7.28515625" style="285" customWidth="1"/>
    <col min="14614" max="14615" width="6.85546875" style="285"/>
    <col min="14616" max="14616" width="8.85546875" style="285" bestFit="1" customWidth="1"/>
    <col min="14617" max="14830" width="6.85546875" style="285"/>
    <col min="14831" max="14831" width="4.85546875" style="285" customWidth="1"/>
    <col min="14832" max="14832" width="37.28515625" style="285" bestFit="1" customWidth="1"/>
    <col min="14833" max="14833" width="5.28515625" style="285" customWidth="1"/>
    <col min="14834" max="14834" width="7.7109375" style="285" customWidth="1"/>
    <col min="14835" max="14835" width="6.28515625" style="285" customWidth="1"/>
    <col min="14836" max="14836" width="7.28515625" style="285" bestFit="1" customWidth="1"/>
    <col min="14837" max="14847" width="7.28515625" style="285" customWidth="1"/>
    <col min="14848" max="14848" width="8.7109375" style="285" customWidth="1"/>
    <col min="14849" max="14869" width="7.28515625" style="285" customWidth="1"/>
    <col min="14870" max="14871" width="6.85546875" style="285"/>
    <col min="14872" max="14872" width="8.85546875" style="285" bestFit="1" customWidth="1"/>
    <col min="14873" max="15086" width="6.85546875" style="285"/>
    <col min="15087" max="15087" width="4.85546875" style="285" customWidth="1"/>
    <col min="15088" max="15088" width="37.28515625" style="285" bestFit="1" customWidth="1"/>
    <col min="15089" max="15089" width="5.28515625" style="285" customWidth="1"/>
    <col min="15090" max="15090" width="7.7109375" style="285" customWidth="1"/>
    <col min="15091" max="15091" width="6.28515625" style="285" customWidth="1"/>
    <col min="15092" max="15092" width="7.28515625" style="285" bestFit="1" customWidth="1"/>
    <col min="15093" max="15103" width="7.28515625" style="285" customWidth="1"/>
    <col min="15104" max="15104" width="8.7109375" style="285" customWidth="1"/>
    <col min="15105" max="15125" width="7.28515625" style="285" customWidth="1"/>
    <col min="15126" max="15127" width="6.85546875" style="285"/>
    <col min="15128" max="15128" width="8.85546875" style="285" bestFit="1" customWidth="1"/>
    <col min="15129" max="15342" width="6.85546875" style="285"/>
    <col min="15343" max="15343" width="4.85546875" style="285" customWidth="1"/>
    <col min="15344" max="15344" width="37.28515625" style="285" bestFit="1" customWidth="1"/>
    <col min="15345" max="15345" width="5.28515625" style="285" customWidth="1"/>
    <col min="15346" max="15346" width="7.7109375" style="285" customWidth="1"/>
    <col min="15347" max="15347" width="6.28515625" style="285" customWidth="1"/>
    <col min="15348" max="15348" width="7.28515625" style="285" bestFit="1" customWidth="1"/>
    <col min="15349" max="15359" width="7.28515625" style="285" customWidth="1"/>
    <col min="15360" max="15360" width="8.7109375" style="285" customWidth="1"/>
    <col min="15361" max="15381" width="7.28515625" style="285" customWidth="1"/>
    <col min="15382" max="15383" width="6.85546875" style="285"/>
    <col min="15384" max="15384" width="8.85546875" style="285" bestFit="1" customWidth="1"/>
    <col min="15385" max="15598" width="6.85546875" style="285"/>
    <col min="15599" max="15599" width="4.85546875" style="285" customWidth="1"/>
    <col min="15600" max="15600" width="37.28515625" style="285" bestFit="1" customWidth="1"/>
    <col min="15601" max="15601" width="5.28515625" style="285" customWidth="1"/>
    <col min="15602" max="15602" width="7.7109375" style="285" customWidth="1"/>
    <col min="15603" max="15603" width="6.28515625" style="285" customWidth="1"/>
    <col min="15604" max="15604" width="7.28515625" style="285" bestFit="1" customWidth="1"/>
    <col min="15605" max="15615" width="7.28515625" style="285" customWidth="1"/>
    <col min="15616" max="15616" width="8.7109375" style="285" customWidth="1"/>
    <col min="15617" max="15637" width="7.28515625" style="285" customWidth="1"/>
    <col min="15638" max="15639" width="6.85546875" style="285"/>
    <col min="15640" max="15640" width="8.85546875" style="285" bestFit="1" customWidth="1"/>
    <col min="15641" max="15854" width="6.85546875" style="285"/>
    <col min="15855" max="15855" width="4.85546875" style="285" customWidth="1"/>
    <col min="15856" max="15856" width="37.28515625" style="285" bestFit="1" customWidth="1"/>
    <col min="15857" max="15857" width="5.28515625" style="285" customWidth="1"/>
    <col min="15858" max="15858" width="7.7109375" style="285" customWidth="1"/>
    <col min="15859" max="15859" width="6.28515625" style="285" customWidth="1"/>
    <col min="15860" max="15860" width="7.28515625" style="285" bestFit="1" customWidth="1"/>
    <col min="15861" max="15871" width="7.28515625" style="285" customWidth="1"/>
    <col min="15872" max="15872" width="8.7109375" style="285" customWidth="1"/>
    <col min="15873" max="15893" width="7.28515625" style="285" customWidth="1"/>
    <col min="15894" max="15895" width="6.85546875" style="285"/>
    <col min="15896" max="15896" width="8.85546875" style="285" bestFit="1" customWidth="1"/>
    <col min="15897" max="16110" width="6.85546875" style="285"/>
    <col min="16111" max="16111" width="4.85546875" style="285" customWidth="1"/>
    <col min="16112" max="16112" width="37.28515625" style="285" bestFit="1" customWidth="1"/>
    <col min="16113" max="16113" width="5.28515625" style="285" customWidth="1"/>
    <col min="16114" max="16114" width="7.7109375" style="285" customWidth="1"/>
    <col min="16115" max="16115" width="6.28515625" style="285" customWidth="1"/>
    <col min="16116" max="16116" width="7.28515625" style="285" bestFit="1" customWidth="1"/>
    <col min="16117" max="16127" width="7.28515625" style="285" customWidth="1"/>
    <col min="16128" max="16128" width="8.7109375" style="285" customWidth="1"/>
    <col min="16129" max="16149" width="7.28515625" style="285" customWidth="1"/>
    <col min="16150" max="16151" width="6.85546875" style="285"/>
    <col min="16152" max="16152" width="8.85546875" style="285" bestFit="1" customWidth="1"/>
    <col min="16153" max="16384" width="6.85546875" style="285"/>
  </cols>
  <sheetData>
    <row r="1" spans="1:29">
      <c r="A1" s="46" t="s">
        <v>177</v>
      </c>
      <c r="B1" s="46"/>
    </row>
    <row r="2" spans="1:29" ht="16.5" customHeight="1">
      <c r="A2" s="545" t="s">
        <v>344</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row>
    <row r="3" spans="1:29" ht="18.75" customHeight="1">
      <c r="A3" s="4"/>
      <c r="B3" s="5"/>
      <c r="D3" s="5"/>
      <c r="E3" s="5"/>
      <c r="F3" s="286"/>
      <c r="G3" s="286"/>
      <c r="H3" s="286"/>
      <c r="I3" s="286"/>
      <c r="J3" s="286"/>
      <c r="K3" s="286"/>
      <c r="L3" s="286"/>
      <c r="M3" s="286"/>
      <c r="N3" s="286"/>
      <c r="O3" s="286"/>
      <c r="P3" s="286"/>
      <c r="Q3" s="286"/>
      <c r="R3" s="286"/>
      <c r="S3" s="286"/>
      <c r="T3" s="286"/>
      <c r="U3" s="286"/>
      <c r="V3" s="286"/>
      <c r="W3" s="286"/>
      <c r="X3" s="286"/>
      <c r="Y3" s="286"/>
      <c r="Z3" s="631" t="s">
        <v>1</v>
      </c>
      <c r="AA3" s="631"/>
    </row>
    <row r="4" spans="1:29" s="46" customFormat="1" ht="19.5" customHeight="1">
      <c r="A4" s="619" t="s">
        <v>2</v>
      </c>
      <c r="B4" s="622" t="s">
        <v>187</v>
      </c>
      <c r="C4" s="622" t="s">
        <v>3</v>
      </c>
      <c r="D4" s="622" t="s">
        <v>345</v>
      </c>
      <c r="E4" s="622" t="s">
        <v>346</v>
      </c>
      <c r="F4" s="548" t="s">
        <v>6</v>
      </c>
      <c r="G4" s="549"/>
      <c r="H4" s="549"/>
      <c r="I4" s="549"/>
      <c r="J4" s="549"/>
      <c r="K4" s="549"/>
      <c r="L4" s="549"/>
      <c r="M4" s="549"/>
      <c r="N4" s="549"/>
      <c r="O4" s="549"/>
      <c r="P4" s="549"/>
      <c r="Q4" s="549"/>
      <c r="R4" s="549"/>
      <c r="S4" s="549"/>
      <c r="T4" s="549"/>
      <c r="U4" s="549"/>
      <c r="V4" s="549"/>
      <c r="W4" s="549"/>
      <c r="X4" s="549"/>
      <c r="Y4" s="549"/>
      <c r="Z4" s="549"/>
      <c r="AA4" s="550"/>
    </row>
    <row r="5" spans="1:29" s="46" customFormat="1" ht="42.75" hidden="1" customHeight="1">
      <c r="A5" s="620"/>
      <c r="B5" s="623"/>
      <c r="C5" s="623"/>
      <c r="D5" s="623"/>
      <c r="E5" s="623"/>
      <c r="F5" s="632" t="s">
        <v>347</v>
      </c>
      <c r="G5" s="633"/>
      <c r="H5" s="627" t="s">
        <v>304</v>
      </c>
      <c r="I5" s="627" t="s">
        <v>305</v>
      </c>
      <c r="J5" s="627" t="s">
        <v>306</v>
      </c>
      <c r="K5" s="627" t="s">
        <v>307</v>
      </c>
      <c r="L5" s="627" t="s">
        <v>308</v>
      </c>
      <c r="M5" s="627" t="s">
        <v>323</v>
      </c>
      <c r="N5" s="627" t="s">
        <v>309</v>
      </c>
      <c r="O5" s="627" t="s">
        <v>310</v>
      </c>
      <c r="P5" s="627" t="s">
        <v>311</v>
      </c>
      <c r="Q5" s="627" t="s">
        <v>312</v>
      </c>
      <c r="R5" s="627" t="s">
        <v>313</v>
      </c>
      <c r="S5" s="627" t="s">
        <v>314</v>
      </c>
      <c r="T5" s="629" t="s">
        <v>315</v>
      </c>
      <c r="U5" s="629" t="s">
        <v>316</v>
      </c>
      <c r="V5" s="629" t="s">
        <v>317</v>
      </c>
      <c r="W5" s="629" t="s">
        <v>318</v>
      </c>
      <c r="X5" s="629" t="s">
        <v>319</v>
      </c>
      <c r="Y5" s="629" t="s">
        <v>320</v>
      </c>
      <c r="Z5" s="629" t="s">
        <v>321</v>
      </c>
      <c r="AA5" s="629" t="s">
        <v>322</v>
      </c>
    </row>
    <row r="6" spans="1:29" s="274" customFormat="1" ht="34.5" customHeight="1">
      <c r="A6" s="621"/>
      <c r="B6" s="618"/>
      <c r="C6" s="618"/>
      <c r="D6" s="618"/>
      <c r="E6" s="618"/>
      <c r="F6" s="287" t="s">
        <v>302</v>
      </c>
      <c r="G6" s="287" t="s">
        <v>303</v>
      </c>
      <c r="H6" s="628"/>
      <c r="I6" s="628"/>
      <c r="J6" s="628"/>
      <c r="K6" s="628"/>
      <c r="L6" s="628"/>
      <c r="M6" s="628"/>
      <c r="N6" s="628"/>
      <c r="O6" s="628"/>
      <c r="P6" s="628"/>
      <c r="Q6" s="628"/>
      <c r="R6" s="628"/>
      <c r="S6" s="628"/>
      <c r="T6" s="630"/>
      <c r="U6" s="630"/>
      <c r="V6" s="630"/>
      <c r="W6" s="630"/>
      <c r="X6" s="630"/>
      <c r="Y6" s="630"/>
      <c r="Z6" s="630"/>
      <c r="AA6" s="630"/>
    </row>
    <row r="7" spans="1:29" s="288" customFormat="1" ht="33.75" customHeight="1">
      <c r="A7" s="8">
        <v>-1</v>
      </c>
      <c r="B7" s="8">
        <v>-2</v>
      </c>
      <c r="C7" s="8">
        <v>-3</v>
      </c>
      <c r="D7" s="125" t="s">
        <v>348</v>
      </c>
      <c r="E7" s="8">
        <v>-5</v>
      </c>
      <c r="F7" s="8">
        <v>-5</v>
      </c>
      <c r="G7" s="8">
        <v>-9</v>
      </c>
      <c r="H7" s="8">
        <v>-6</v>
      </c>
      <c r="I7" s="8">
        <v>-7</v>
      </c>
      <c r="J7" s="8">
        <v>-8</v>
      </c>
      <c r="K7" s="8">
        <v>-10</v>
      </c>
      <c r="L7" s="8">
        <v>-11</v>
      </c>
      <c r="M7" s="8">
        <v>-12</v>
      </c>
      <c r="N7" s="8">
        <v>-13</v>
      </c>
      <c r="O7" s="8">
        <v>-14</v>
      </c>
      <c r="P7" s="8">
        <v>-15</v>
      </c>
      <c r="Q7" s="8">
        <v>-16</v>
      </c>
      <c r="R7" s="8">
        <v>-17</v>
      </c>
      <c r="S7" s="8">
        <v>-18</v>
      </c>
      <c r="T7" s="8">
        <v>-19</v>
      </c>
      <c r="U7" s="8">
        <v>-20</v>
      </c>
      <c r="V7" s="8">
        <v>-21</v>
      </c>
      <c r="W7" s="8">
        <v>-22</v>
      </c>
      <c r="X7" s="8">
        <v>-23</v>
      </c>
      <c r="Y7" s="8">
        <v>-24</v>
      </c>
      <c r="Z7" s="8">
        <v>-25</v>
      </c>
      <c r="AA7" s="8">
        <v>-26</v>
      </c>
    </row>
    <row r="8" spans="1:29" s="288" customFormat="1" ht="21.95" customHeight="1">
      <c r="A8" s="289" t="s">
        <v>204</v>
      </c>
      <c r="B8" s="290" t="s">
        <v>349</v>
      </c>
      <c r="C8" s="8"/>
      <c r="D8" s="8"/>
      <c r="E8" s="8"/>
      <c r="F8" s="8"/>
      <c r="G8" s="8"/>
      <c r="H8" s="8"/>
      <c r="I8" s="8"/>
      <c r="J8" s="8"/>
      <c r="K8" s="8"/>
      <c r="L8" s="8"/>
      <c r="M8" s="8"/>
      <c r="N8" s="8"/>
      <c r="O8" s="8"/>
      <c r="P8" s="8"/>
      <c r="Q8" s="8"/>
      <c r="R8" s="8"/>
      <c r="S8" s="8"/>
      <c r="T8" s="8"/>
      <c r="U8" s="8"/>
      <c r="V8" s="8"/>
      <c r="W8" s="8"/>
      <c r="X8" s="8"/>
      <c r="Y8" s="8"/>
      <c r="Z8" s="8"/>
      <c r="AA8" s="8"/>
    </row>
    <row r="9" spans="1:29" s="46" customFormat="1" ht="14.25">
      <c r="A9" s="275"/>
      <c r="B9" s="276" t="s">
        <v>8</v>
      </c>
      <c r="C9" s="275"/>
      <c r="D9" s="13">
        <f>D10+D33+D76</f>
        <v>101671.33237999999</v>
      </c>
      <c r="E9" s="13">
        <v>100</v>
      </c>
      <c r="F9" s="13">
        <f t="shared" ref="F9:AA9" si="0">F10+F33+F76</f>
        <v>86.545237999999998</v>
      </c>
      <c r="G9" s="13">
        <f>G10+G33+G76</f>
        <v>2760.6470890000001</v>
      </c>
      <c r="H9" s="13">
        <f t="shared" si="0"/>
        <v>3055.8796029999999</v>
      </c>
      <c r="I9" s="13">
        <f t="shared" si="0"/>
        <v>2964.7392610000002</v>
      </c>
      <c r="J9" s="13">
        <f t="shared" si="0"/>
        <v>5138.9696929999991</v>
      </c>
      <c r="K9" s="13">
        <f t="shared" si="0"/>
        <v>6978.9328829999995</v>
      </c>
      <c r="L9" s="13">
        <f t="shared" si="0"/>
        <v>5098.9224549999999</v>
      </c>
      <c r="M9" s="13">
        <f t="shared" si="0"/>
        <v>5053.8442880000002</v>
      </c>
      <c r="N9" s="13">
        <f t="shared" si="0"/>
        <v>4591.8534220000001</v>
      </c>
      <c r="O9" s="13">
        <f t="shared" si="0"/>
        <v>3623.0502469999997</v>
      </c>
      <c r="P9" s="13">
        <f t="shared" si="0"/>
        <v>3118.7988850000002</v>
      </c>
      <c r="Q9" s="13">
        <f t="shared" si="0"/>
        <v>7136.0806259999999</v>
      </c>
      <c r="R9" s="13">
        <f t="shared" si="0"/>
        <v>3193.6296590000002</v>
      </c>
      <c r="S9" s="13">
        <f t="shared" si="0"/>
        <v>4555.9835640000001</v>
      </c>
      <c r="T9" s="13">
        <f t="shared" si="0"/>
        <v>6708.3682190000009</v>
      </c>
      <c r="U9" s="13">
        <f t="shared" si="0"/>
        <v>4817.6616760000015</v>
      </c>
      <c r="V9" s="13">
        <f t="shared" si="0"/>
        <v>5677.3664159999989</v>
      </c>
      <c r="W9" s="13">
        <f t="shared" si="0"/>
        <v>7332.3465730000007</v>
      </c>
      <c r="X9" s="13">
        <f t="shared" si="0"/>
        <v>6870.5043619999997</v>
      </c>
      <c r="Y9" s="13">
        <f t="shared" si="0"/>
        <v>4614.3359470000005</v>
      </c>
      <c r="Z9" s="13">
        <f t="shared" si="0"/>
        <v>5329.0818230000004</v>
      </c>
      <c r="AA9" s="13">
        <f t="shared" si="0"/>
        <v>2963.7904510000008</v>
      </c>
      <c r="AB9" s="46">
        <v>101671.33237999998</v>
      </c>
      <c r="AC9" s="46">
        <f>D9-AB9</f>
        <v>0</v>
      </c>
    </row>
    <row r="10" spans="1:29" s="46" customFormat="1" ht="21.95" customHeight="1">
      <c r="A10" s="275" t="s">
        <v>9</v>
      </c>
      <c r="B10" s="15" t="s">
        <v>350</v>
      </c>
      <c r="C10" s="276" t="s">
        <v>11</v>
      </c>
      <c r="D10" s="13">
        <f>D12+D16+D17+D18+D22+D26+D30+D32</f>
        <v>96441.945188999991</v>
      </c>
      <c r="E10" s="13">
        <f>D10/D$9*100</f>
        <v>94.856576511208686</v>
      </c>
      <c r="F10" s="13">
        <f>F12+F16+F17+F18+F22+F26+F30+F31+F32</f>
        <v>32.050234000000003</v>
      </c>
      <c r="G10" s="13">
        <f t="shared" ref="G10:AA10" si="1">G12+G16+G17+G18+G22+G26+G30+G31+G32</f>
        <v>2497.608119</v>
      </c>
      <c r="H10" s="13">
        <f t="shared" si="1"/>
        <v>3015.3402539999997</v>
      </c>
      <c r="I10" s="13">
        <f t="shared" si="1"/>
        <v>2779.5252230000001</v>
      </c>
      <c r="J10" s="13">
        <f t="shared" si="1"/>
        <v>4973.6456509999998</v>
      </c>
      <c r="K10" s="13">
        <f t="shared" si="1"/>
        <v>6623.4964869999994</v>
      </c>
      <c r="L10" s="13">
        <f t="shared" si="1"/>
        <v>4889.2153060000001</v>
      </c>
      <c r="M10" s="13">
        <f t="shared" si="1"/>
        <v>4948.221963</v>
      </c>
      <c r="N10" s="13">
        <f t="shared" si="1"/>
        <v>4456.1104150000001</v>
      </c>
      <c r="O10" s="13">
        <f t="shared" si="1"/>
        <v>3364.6754069999997</v>
      </c>
      <c r="P10" s="13">
        <f t="shared" si="1"/>
        <v>2835.8360190000003</v>
      </c>
      <c r="Q10" s="13">
        <f t="shared" si="1"/>
        <v>6811.1400249999997</v>
      </c>
      <c r="R10" s="13">
        <f t="shared" si="1"/>
        <v>2916.3130340000002</v>
      </c>
      <c r="S10" s="13">
        <f>S12+S16+S17+S18+S22+S26+S30+S31+S32</f>
        <v>4489.3920029999999</v>
      </c>
      <c r="T10" s="13">
        <f t="shared" si="1"/>
        <v>5763.4444320000011</v>
      </c>
      <c r="U10" s="13">
        <f t="shared" si="1"/>
        <v>4442.3546300000007</v>
      </c>
      <c r="V10" s="13">
        <f t="shared" si="1"/>
        <v>5452.4539019999993</v>
      </c>
      <c r="W10" s="13">
        <f t="shared" si="1"/>
        <v>7141.7708090000006</v>
      </c>
      <c r="X10" s="13">
        <f t="shared" si="1"/>
        <v>6789.6481029999995</v>
      </c>
      <c r="Y10" s="13">
        <f t="shared" si="1"/>
        <v>4215.0841710000004</v>
      </c>
      <c r="Z10" s="13">
        <f t="shared" si="1"/>
        <v>5103.3085770000007</v>
      </c>
      <c r="AA10" s="13">
        <f t="shared" si="1"/>
        <v>2901.3104250000006</v>
      </c>
      <c r="AB10" s="46">
        <v>96441.945188999976</v>
      </c>
      <c r="AC10" s="46">
        <f>D10-AB10</f>
        <v>0</v>
      </c>
    </row>
    <row r="11" spans="1:29" s="46" customFormat="1" ht="21.95" customHeight="1">
      <c r="A11" s="275"/>
      <c r="B11" s="15" t="s">
        <v>66</v>
      </c>
      <c r="C11" s="276"/>
      <c r="D11" s="13"/>
      <c r="E11" s="13"/>
      <c r="F11" s="13"/>
      <c r="G11" s="13"/>
      <c r="H11" s="13"/>
      <c r="I11" s="13"/>
      <c r="J11" s="13"/>
      <c r="K11" s="13"/>
      <c r="L11" s="13"/>
      <c r="M11" s="13"/>
      <c r="N11" s="13"/>
      <c r="O11" s="13"/>
      <c r="P11" s="13"/>
      <c r="Q11" s="13"/>
      <c r="R11" s="13"/>
      <c r="S11" s="13"/>
      <c r="T11" s="13"/>
      <c r="U11" s="13"/>
      <c r="V11" s="13"/>
      <c r="W11" s="13"/>
      <c r="X11" s="13"/>
      <c r="Y11" s="13"/>
      <c r="Z11" s="13"/>
      <c r="AA11" s="13"/>
      <c r="AB11" s="46">
        <v>0</v>
      </c>
    </row>
    <row r="12" spans="1:29" ht="21.95" customHeight="1">
      <c r="A12" s="16" t="s">
        <v>12</v>
      </c>
      <c r="B12" s="17" t="s">
        <v>13</v>
      </c>
      <c r="C12" s="277" t="s">
        <v>14</v>
      </c>
      <c r="D12" s="18">
        <f>D13+D14+D15</f>
        <v>4132.758041</v>
      </c>
      <c r="E12" s="18">
        <f>D12/D$10*100</f>
        <v>4.2852288316052913</v>
      </c>
      <c r="F12" s="19">
        <f t="shared" ref="F12:AA12" si="2">F13+F14+F15</f>
        <v>6.3048589999999987</v>
      </c>
      <c r="G12" s="19">
        <f>G13+G14+G15</f>
        <v>435.22303900000003</v>
      </c>
      <c r="H12" s="19">
        <f t="shared" si="2"/>
        <v>39.331991000000002</v>
      </c>
      <c r="I12" s="19">
        <f t="shared" si="2"/>
        <v>244.137474</v>
      </c>
      <c r="J12" s="19">
        <f t="shared" si="2"/>
        <v>125.844213</v>
      </c>
      <c r="K12" s="19">
        <f t="shared" si="2"/>
        <v>228.13629600000002</v>
      </c>
      <c r="L12" s="19">
        <f t="shared" si="2"/>
        <v>219.05152800000008</v>
      </c>
      <c r="M12" s="19">
        <f t="shared" si="2"/>
        <v>115.04539599999998</v>
      </c>
      <c r="N12" s="19">
        <f t="shared" si="2"/>
        <v>78.822790999999995</v>
      </c>
      <c r="O12" s="19">
        <f t="shared" si="2"/>
        <v>247.19715399999998</v>
      </c>
      <c r="P12" s="19">
        <f t="shared" si="2"/>
        <v>117.605378</v>
      </c>
      <c r="Q12" s="19">
        <f t="shared" si="2"/>
        <v>237.20217199999999</v>
      </c>
      <c r="R12" s="19">
        <f t="shared" si="2"/>
        <v>179.68319700000001</v>
      </c>
      <c r="S12" s="19">
        <f>S13+S14+S15</f>
        <v>49.692019000000002</v>
      </c>
      <c r="T12" s="19">
        <f t="shared" si="2"/>
        <v>521.35974999999996</v>
      </c>
      <c r="U12" s="19">
        <f t="shared" si="2"/>
        <v>279.984329</v>
      </c>
      <c r="V12" s="19">
        <f t="shared" si="2"/>
        <v>172.85351</v>
      </c>
      <c r="W12" s="19">
        <f t="shared" si="2"/>
        <v>212.52231899999998</v>
      </c>
      <c r="X12" s="19">
        <f t="shared" si="2"/>
        <v>87.628213000000102</v>
      </c>
      <c r="Y12" s="19">
        <f t="shared" si="2"/>
        <v>358.74676800000003</v>
      </c>
      <c r="Z12" s="19">
        <f t="shared" si="2"/>
        <v>130.74645700000011</v>
      </c>
      <c r="AA12" s="19">
        <f t="shared" si="2"/>
        <v>45.639187999999997</v>
      </c>
      <c r="AB12" s="46">
        <v>4132.758041</v>
      </c>
      <c r="AC12" s="46">
        <f t="shared" ref="AC12:AC33" si="3">D12-AB12</f>
        <v>0</v>
      </c>
    </row>
    <row r="13" spans="1:29" s="115" customFormat="1" ht="21.95" customHeight="1">
      <c r="A13" s="20"/>
      <c r="B13" s="21" t="s">
        <v>206</v>
      </c>
      <c r="C13" s="22" t="s">
        <v>16</v>
      </c>
      <c r="D13" s="23">
        <f t="shared" ref="D13:D33" si="4">SUM(F13:AA13)</f>
        <v>2603.2316570000003</v>
      </c>
      <c r="E13" s="23">
        <f>D13/D$12*100</f>
        <v>62.990178258054961</v>
      </c>
      <c r="F13" s="24">
        <v>6.3048589999999987</v>
      </c>
      <c r="G13" s="24">
        <v>407.66101300000003</v>
      </c>
      <c r="H13" s="24">
        <v>34.996335999999999</v>
      </c>
      <c r="I13" s="24">
        <v>223.38714300000001</v>
      </c>
      <c r="J13" s="24">
        <v>36.745691000000001</v>
      </c>
      <c r="K13" s="24">
        <v>89.782424000000006</v>
      </c>
      <c r="L13" s="24">
        <v>151.70113699999999</v>
      </c>
      <c r="M13" s="24">
        <v>65.41084699999999</v>
      </c>
      <c r="N13" s="24">
        <v>49.709983000000001</v>
      </c>
      <c r="O13" s="24">
        <v>233.88979599999999</v>
      </c>
      <c r="P13" s="24">
        <v>77.123439000000005</v>
      </c>
      <c r="Q13" s="24">
        <v>24.904523000000001</v>
      </c>
      <c r="R13" s="24">
        <v>125.011083</v>
      </c>
      <c r="S13" s="24">
        <v>0</v>
      </c>
      <c r="T13" s="24">
        <v>354.74971399999998</v>
      </c>
      <c r="U13" s="24">
        <v>142.19008000000002</v>
      </c>
      <c r="V13" s="24">
        <v>10.899080999999999</v>
      </c>
      <c r="W13" s="24">
        <v>101.33361499999999</v>
      </c>
      <c r="X13" s="24">
        <v>77.911661000000095</v>
      </c>
      <c r="Y13" s="24">
        <v>300.78232100000002</v>
      </c>
      <c r="Z13" s="24">
        <v>45.823518999999997</v>
      </c>
      <c r="AA13" s="24">
        <v>42.913391999999995</v>
      </c>
      <c r="AB13" s="46">
        <v>2603.2316570000003</v>
      </c>
      <c r="AC13" s="46">
        <f t="shared" si="3"/>
        <v>0</v>
      </c>
    </row>
    <row r="14" spans="1:29" s="115" customFormat="1" hidden="1">
      <c r="A14" s="20"/>
      <c r="B14" s="26" t="s">
        <v>17</v>
      </c>
      <c r="C14" s="22" t="s">
        <v>18</v>
      </c>
      <c r="D14" s="23">
        <f t="shared" si="4"/>
        <v>1528.3378670000002</v>
      </c>
      <c r="E14" s="23">
        <f>D14/D$9*100</f>
        <v>1.5032141619702459</v>
      </c>
      <c r="F14" s="24">
        <v>0</v>
      </c>
      <c r="G14" s="24">
        <v>27.562025999999999</v>
      </c>
      <c r="H14" s="24">
        <v>4.335655</v>
      </c>
      <c r="I14" s="24">
        <v>20.750330999999999</v>
      </c>
      <c r="J14" s="24">
        <v>89.098522000000003</v>
      </c>
      <c r="K14" s="24">
        <v>138.353872</v>
      </c>
      <c r="L14" s="24">
        <v>67.350391000000101</v>
      </c>
      <c r="M14" s="24">
        <v>49.634549</v>
      </c>
      <c r="N14" s="24">
        <v>29.112808000000001</v>
      </c>
      <c r="O14" s="24">
        <v>13.307358000000001</v>
      </c>
      <c r="P14" s="24">
        <v>40.481938999999997</v>
      </c>
      <c r="Q14" s="24">
        <v>212.29764899999998</v>
      </c>
      <c r="R14" s="24">
        <v>54.672114000000001</v>
      </c>
      <c r="S14" s="24">
        <v>48.503502000000005</v>
      </c>
      <c r="T14" s="24">
        <v>166.61003600000001</v>
      </c>
      <c r="U14" s="24">
        <v>137.79424900000001</v>
      </c>
      <c r="V14" s="24">
        <v>161.954429</v>
      </c>
      <c r="W14" s="24">
        <v>111.188704</v>
      </c>
      <c r="X14" s="24">
        <v>9.7165520000000001</v>
      </c>
      <c r="Y14" s="24">
        <v>57.964447</v>
      </c>
      <c r="Z14" s="24">
        <v>84.922938000000102</v>
      </c>
      <c r="AA14" s="24">
        <v>2.7257959999999999</v>
      </c>
      <c r="AB14" s="46">
        <v>1528.3378670000004</v>
      </c>
      <c r="AC14" s="46">
        <f t="shared" si="3"/>
        <v>0</v>
      </c>
    </row>
    <row r="15" spans="1:29" s="115" customFormat="1" hidden="1">
      <c r="A15" s="20"/>
      <c r="B15" s="27" t="s">
        <v>19</v>
      </c>
      <c r="C15" s="22" t="s">
        <v>20</v>
      </c>
      <c r="D15" s="23">
        <f t="shared" si="4"/>
        <v>1.188517</v>
      </c>
      <c r="E15" s="23">
        <f>D15/D$9*100</f>
        <v>1.168979467641752E-3</v>
      </c>
      <c r="F15" s="24">
        <v>0</v>
      </c>
      <c r="G15" s="24">
        <v>0</v>
      </c>
      <c r="H15" s="24">
        <v>0</v>
      </c>
      <c r="I15" s="24">
        <v>0</v>
      </c>
      <c r="J15" s="24">
        <v>0</v>
      </c>
      <c r="K15" s="24">
        <v>0</v>
      </c>
      <c r="L15" s="24">
        <v>0</v>
      </c>
      <c r="M15" s="24">
        <v>0</v>
      </c>
      <c r="N15" s="24">
        <v>0</v>
      </c>
      <c r="O15" s="24">
        <v>0</v>
      </c>
      <c r="P15" s="24">
        <v>0</v>
      </c>
      <c r="Q15" s="24">
        <v>0</v>
      </c>
      <c r="R15" s="24">
        <v>0</v>
      </c>
      <c r="S15" s="24">
        <v>1.188517</v>
      </c>
      <c r="T15" s="24">
        <v>0</v>
      </c>
      <c r="U15" s="24">
        <v>0</v>
      </c>
      <c r="V15" s="24">
        <v>0</v>
      </c>
      <c r="W15" s="24">
        <v>0</v>
      </c>
      <c r="X15" s="24">
        <v>0</v>
      </c>
      <c r="Y15" s="24">
        <v>0</v>
      </c>
      <c r="Z15" s="24">
        <v>0</v>
      </c>
      <c r="AA15" s="24">
        <v>0</v>
      </c>
      <c r="AB15" s="46">
        <v>1.188517</v>
      </c>
      <c r="AC15" s="46">
        <f t="shared" si="3"/>
        <v>0</v>
      </c>
    </row>
    <row r="16" spans="1:29" ht="21.95" customHeight="1">
      <c r="A16" s="16" t="s">
        <v>21</v>
      </c>
      <c r="B16" s="28" t="s">
        <v>22</v>
      </c>
      <c r="C16" s="277" t="s">
        <v>23</v>
      </c>
      <c r="D16" s="18">
        <f t="shared" si="4"/>
        <v>4855.9568580000005</v>
      </c>
      <c r="E16" s="18">
        <f>D16/D$10*100</f>
        <v>5.0351087884878778</v>
      </c>
      <c r="F16" s="19">
        <v>19.001046000000002</v>
      </c>
      <c r="G16" s="19">
        <v>185.73452899999998</v>
      </c>
      <c r="H16" s="19">
        <v>102.769138</v>
      </c>
      <c r="I16" s="19">
        <v>132.237753</v>
      </c>
      <c r="J16" s="19">
        <v>302.05320400000005</v>
      </c>
      <c r="K16" s="19">
        <v>350.52283499999999</v>
      </c>
      <c r="L16" s="19">
        <v>148.23344399999999</v>
      </c>
      <c r="M16" s="19">
        <v>152.424644</v>
      </c>
      <c r="N16" s="19">
        <v>118.051331</v>
      </c>
      <c r="O16" s="19">
        <v>218.20122599999999</v>
      </c>
      <c r="P16" s="19">
        <v>163.03618900000001</v>
      </c>
      <c r="Q16" s="19">
        <v>83.209502000000015</v>
      </c>
      <c r="R16" s="19">
        <v>253.30895400000003</v>
      </c>
      <c r="S16" s="19">
        <v>55.211053</v>
      </c>
      <c r="T16" s="19">
        <v>753.3788410000011</v>
      </c>
      <c r="U16" s="19">
        <v>570.99578900000006</v>
      </c>
      <c r="V16" s="19">
        <v>234.445109</v>
      </c>
      <c r="W16" s="19">
        <v>278.53673599999991</v>
      </c>
      <c r="X16" s="19">
        <v>177.442824</v>
      </c>
      <c r="Y16" s="19">
        <v>377.69402700000001</v>
      </c>
      <c r="Z16" s="19">
        <v>121.56088800000001</v>
      </c>
      <c r="AA16" s="19">
        <v>57.907795999999998</v>
      </c>
      <c r="AB16" s="46">
        <v>4855.9568580000005</v>
      </c>
      <c r="AC16" s="46">
        <f t="shared" si="3"/>
        <v>0</v>
      </c>
    </row>
    <row r="17" spans="1:29" ht="21.95" customHeight="1">
      <c r="A17" s="16" t="s">
        <v>24</v>
      </c>
      <c r="B17" s="28" t="s">
        <v>25</v>
      </c>
      <c r="C17" s="277" t="s">
        <v>26</v>
      </c>
      <c r="D17" s="18">
        <f t="shared" si="4"/>
        <v>1442.8987540000003</v>
      </c>
      <c r="E17" s="18">
        <f>D17/D$10*100</f>
        <v>1.4961319487825666</v>
      </c>
      <c r="F17" s="19">
        <v>6.4467839999999992</v>
      </c>
      <c r="G17" s="19">
        <v>92.72954</v>
      </c>
      <c r="H17" s="19">
        <v>12.116805000000001</v>
      </c>
      <c r="I17" s="19">
        <v>19.508658999999998</v>
      </c>
      <c r="J17" s="19">
        <v>57.277743000000001</v>
      </c>
      <c r="K17" s="19">
        <v>37.888002999999998</v>
      </c>
      <c r="L17" s="19">
        <v>75.630971000000002</v>
      </c>
      <c r="M17" s="19">
        <v>40.256769999999996</v>
      </c>
      <c r="N17" s="19">
        <v>24.662663999999999</v>
      </c>
      <c r="O17" s="19">
        <v>42.088981999999994</v>
      </c>
      <c r="P17" s="19">
        <v>88.777148999999994</v>
      </c>
      <c r="Q17" s="19">
        <v>308.99789599999997</v>
      </c>
      <c r="R17" s="19">
        <v>151.11328799999998</v>
      </c>
      <c r="S17" s="19">
        <v>7.6520700000000001</v>
      </c>
      <c r="T17" s="19">
        <v>115.97734000000001</v>
      </c>
      <c r="U17" s="19">
        <v>95.608705</v>
      </c>
      <c r="V17" s="19">
        <v>27.029406999999999</v>
      </c>
      <c r="W17" s="19">
        <v>87.396668000000005</v>
      </c>
      <c r="X17" s="19">
        <v>24.556920000000002</v>
      </c>
      <c r="Y17" s="19">
        <v>50.381618000000003</v>
      </c>
      <c r="Z17" s="19">
        <v>53.606154999999994</v>
      </c>
      <c r="AA17" s="19">
        <v>23.194617000000001</v>
      </c>
      <c r="AB17" s="46">
        <v>1442.8987540000001</v>
      </c>
      <c r="AC17" s="46">
        <f t="shared" si="3"/>
        <v>0</v>
      </c>
    </row>
    <row r="18" spans="1:29" ht="21.95" customHeight="1">
      <c r="A18" s="16" t="s">
        <v>27</v>
      </c>
      <c r="B18" s="17" t="s">
        <v>28</v>
      </c>
      <c r="C18" s="277" t="s">
        <v>29</v>
      </c>
      <c r="D18" s="18">
        <f t="shared" si="4"/>
        <v>16129.683577000002</v>
      </c>
      <c r="E18" s="18">
        <f>D18/D$10*100</f>
        <v>16.72475969391763</v>
      </c>
      <c r="F18" s="19">
        <f t="shared" ref="F18:AA18" si="5">F19+F20+F21</f>
        <v>0</v>
      </c>
      <c r="G18" s="19">
        <f>G19+G20+G21</f>
        <v>340.12703899999997</v>
      </c>
      <c r="H18" s="19">
        <f t="shared" si="5"/>
        <v>557.44686300000001</v>
      </c>
      <c r="I18" s="19">
        <f t="shared" si="5"/>
        <v>323.307007</v>
      </c>
      <c r="J18" s="19">
        <f t="shared" si="5"/>
        <v>562.07252399999993</v>
      </c>
      <c r="K18" s="19">
        <f t="shared" si="5"/>
        <v>1190.3063470000002</v>
      </c>
      <c r="L18" s="19">
        <f t="shared" si="5"/>
        <v>1698.7719460000001</v>
      </c>
      <c r="M18" s="19">
        <f t="shared" si="5"/>
        <v>884.30582400000003</v>
      </c>
      <c r="N18" s="19">
        <f t="shared" si="5"/>
        <v>1205.7094139999999</v>
      </c>
      <c r="O18" s="19">
        <f t="shared" si="5"/>
        <v>709.13659500000006</v>
      </c>
      <c r="P18" s="19">
        <f t="shared" si="5"/>
        <v>313.46913699999999</v>
      </c>
      <c r="Q18" s="19">
        <f t="shared" si="5"/>
        <v>2081.0342480000004</v>
      </c>
      <c r="R18" s="19">
        <f t="shared" si="5"/>
        <v>151.70978299999999</v>
      </c>
      <c r="S18" s="19">
        <f t="shared" si="5"/>
        <v>124.53399999999999</v>
      </c>
      <c r="T18" s="19">
        <f t="shared" si="5"/>
        <v>593.742884</v>
      </c>
      <c r="U18" s="19">
        <f t="shared" si="5"/>
        <v>337.79187300000001</v>
      </c>
      <c r="V18" s="19">
        <f t="shared" si="5"/>
        <v>839.34142299999996</v>
      </c>
      <c r="W18" s="19">
        <f t="shared" si="5"/>
        <v>916.42506700000001</v>
      </c>
      <c r="X18" s="19">
        <f t="shared" si="5"/>
        <v>2114.0100549999997</v>
      </c>
      <c r="Y18" s="19">
        <f t="shared" si="5"/>
        <v>512.50541699999997</v>
      </c>
      <c r="Z18" s="19">
        <f t="shared" si="5"/>
        <v>245.904031</v>
      </c>
      <c r="AA18" s="19">
        <f t="shared" si="5"/>
        <v>428.03209999999996</v>
      </c>
      <c r="AB18" s="46">
        <v>16129.683577</v>
      </c>
      <c r="AC18" s="46">
        <f t="shared" si="3"/>
        <v>0</v>
      </c>
    </row>
    <row r="19" spans="1:29" s="115" customFormat="1" hidden="1">
      <c r="A19" s="20"/>
      <c r="B19" s="27" t="s">
        <v>30</v>
      </c>
      <c r="C19" s="22" t="s">
        <v>31</v>
      </c>
      <c r="D19" s="23">
        <f t="shared" si="4"/>
        <v>12364.122211000002</v>
      </c>
      <c r="E19" s="23"/>
      <c r="F19" s="24">
        <v>0</v>
      </c>
      <c r="G19" s="24">
        <v>327.32044999999999</v>
      </c>
      <c r="H19" s="24">
        <v>543.97655499999996</v>
      </c>
      <c r="I19" s="24">
        <v>319.17731500000002</v>
      </c>
      <c r="J19" s="24">
        <v>516.47304799999995</v>
      </c>
      <c r="K19" s="24">
        <v>650.15533300000004</v>
      </c>
      <c r="L19" s="24">
        <v>1299.4012190000001</v>
      </c>
      <c r="M19" s="24">
        <v>823.14592300000004</v>
      </c>
      <c r="N19" s="24">
        <v>511.38852400000002</v>
      </c>
      <c r="O19" s="24">
        <v>687.01245100000006</v>
      </c>
      <c r="P19" s="24">
        <v>299.137742</v>
      </c>
      <c r="Q19" s="24">
        <v>1865.9156660000001</v>
      </c>
      <c r="R19" s="24">
        <v>141.948252</v>
      </c>
      <c r="S19" s="24">
        <v>103.482</v>
      </c>
      <c r="T19" s="24">
        <v>512.76351599999998</v>
      </c>
      <c r="U19" s="24">
        <v>248.420289</v>
      </c>
      <c r="V19" s="24">
        <v>218.40186499999999</v>
      </c>
      <c r="W19" s="24">
        <v>729.76015700000005</v>
      </c>
      <c r="X19" s="24">
        <v>1579.723268</v>
      </c>
      <c r="Y19" s="24">
        <v>512.50541699999997</v>
      </c>
      <c r="Z19" s="24">
        <v>132.138869</v>
      </c>
      <c r="AA19" s="24">
        <v>341.87435199999999</v>
      </c>
      <c r="AB19" s="46">
        <v>12364.122211</v>
      </c>
      <c r="AC19" s="46">
        <f t="shared" si="3"/>
        <v>0</v>
      </c>
    </row>
    <row r="20" spans="1:29" s="115" customFormat="1" hidden="1">
      <c r="A20" s="20"/>
      <c r="B20" s="27" t="s">
        <v>32</v>
      </c>
      <c r="C20" s="22" t="s">
        <v>33</v>
      </c>
      <c r="D20" s="23">
        <f t="shared" si="4"/>
        <v>782.26155700000004</v>
      </c>
      <c r="E20" s="23"/>
      <c r="F20" s="24">
        <v>0</v>
      </c>
      <c r="G20" s="24">
        <v>7.8139479999999999</v>
      </c>
      <c r="H20" s="24">
        <v>0</v>
      </c>
      <c r="I20" s="24">
        <v>0</v>
      </c>
      <c r="J20" s="24">
        <v>5.367515</v>
      </c>
      <c r="K20" s="24">
        <v>232.682568</v>
      </c>
      <c r="L20" s="24">
        <v>190.30624299999999</v>
      </c>
      <c r="M20" s="24">
        <v>55.573830000000001</v>
      </c>
      <c r="N20" s="24">
        <v>104.711172</v>
      </c>
      <c r="O20" s="24">
        <v>17.364062000000001</v>
      </c>
      <c r="P20" s="24">
        <v>0</v>
      </c>
      <c r="Q20" s="24">
        <v>67.710604000000004</v>
      </c>
      <c r="R20" s="24">
        <v>2.4617749999999998</v>
      </c>
      <c r="S20" s="24">
        <v>0</v>
      </c>
      <c r="T20" s="24">
        <v>49.629525000000001</v>
      </c>
      <c r="U20" s="24">
        <v>9.1397110000000001</v>
      </c>
      <c r="V20" s="24">
        <v>4.5228609999999998</v>
      </c>
      <c r="W20" s="24">
        <v>0</v>
      </c>
      <c r="X20" s="24">
        <v>0</v>
      </c>
      <c r="Y20" s="24">
        <v>0</v>
      </c>
      <c r="Z20" s="24">
        <v>0</v>
      </c>
      <c r="AA20" s="24">
        <v>34.977742999999997</v>
      </c>
      <c r="AB20" s="46">
        <v>782.26155700000004</v>
      </c>
      <c r="AC20" s="46">
        <f t="shared" si="3"/>
        <v>0</v>
      </c>
    </row>
    <row r="21" spans="1:29" s="115" customFormat="1" hidden="1">
      <c r="A21" s="20"/>
      <c r="B21" s="27" t="s">
        <v>34</v>
      </c>
      <c r="C21" s="22" t="s">
        <v>35</v>
      </c>
      <c r="D21" s="23">
        <f t="shared" si="4"/>
        <v>2983.2998089999996</v>
      </c>
      <c r="E21" s="23"/>
      <c r="F21" s="24">
        <v>0</v>
      </c>
      <c r="G21" s="24">
        <v>4.9926409999999999</v>
      </c>
      <c r="H21" s="24">
        <v>13.470307999999999</v>
      </c>
      <c r="I21" s="24">
        <v>4.1296920000000004</v>
      </c>
      <c r="J21" s="24">
        <v>40.231960999999998</v>
      </c>
      <c r="K21" s="24">
        <v>307.46844599999997</v>
      </c>
      <c r="L21" s="24">
        <v>209.06448399999999</v>
      </c>
      <c r="M21" s="24">
        <v>5.5860709999999996</v>
      </c>
      <c r="N21" s="24">
        <v>589.60971800000004</v>
      </c>
      <c r="O21" s="24">
        <v>4.7600819999999997</v>
      </c>
      <c r="P21" s="24">
        <v>14.331395000000001</v>
      </c>
      <c r="Q21" s="24">
        <v>147.40797800000001</v>
      </c>
      <c r="R21" s="24">
        <v>7.2997560000000004</v>
      </c>
      <c r="S21" s="24">
        <v>21.052</v>
      </c>
      <c r="T21" s="24">
        <v>31.349843</v>
      </c>
      <c r="U21" s="24">
        <v>80.231872999999993</v>
      </c>
      <c r="V21" s="24">
        <v>616.416697</v>
      </c>
      <c r="W21" s="24">
        <v>186.66490999999999</v>
      </c>
      <c r="X21" s="24">
        <v>534.286787</v>
      </c>
      <c r="Y21" s="24">
        <v>0</v>
      </c>
      <c r="Z21" s="24">
        <v>113.765162</v>
      </c>
      <c r="AA21" s="24">
        <v>51.180005000000001</v>
      </c>
      <c r="AB21" s="46">
        <v>2983.2998089999996</v>
      </c>
      <c r="AC21" s="46">
        <f t="shared" si="3"/>
        <v>0</v>
      </c>
    </row>
    <row r="22" spans="1:29" ht="21.95" customHeight="1">
      <c r="A22" s="16" t="s">
        <v>36</v>
      </c>
      <c r="B22" s="17" t="s">
        <v>37</v>
      </c>
      <c r="C22" s="277" t="s">
        <v>38</v>
      </c>
      <c r="D22" s="18">
        <f t="shared" si="4"/>
        <v>0</v>
      </c>
      <c r="E22" s="18">
        <f>D22/D$10*100</f>
        <v>0</v>
      </c>
      <c r="F22" s="19">
        <f t="shared" ref="F22:AA22" si="6">F23+F24+F25</f>
        <v>0</v>
      </c>
      <c r="G22" s="19">
        <f>G23+G24+G25</f>
        <v>0</v>
      </c>
      <c r="H22" s="19">
        <f t="shared" si="6"/>
        <v>0</v>
      </c>
      <c r="I22" s="19">
        <f t="shared" si="6"/>
        <v>0</v>
      </c>
      <c r="J22" s="19">
        <f t="shared" si="6"/>
        <v>0</v>
      </c>
      <c r="K22" s="19">
        <f t="shared" si="6"/>
        <v>0</v>
      </c>
      <c r="L22" s="19">
        <f t="shared" si="6"/>
        <v>0</v>
      </c>
      <c r="M22" s="19">
        <f t="shared" si="6"/>
        <v>0</v>
      </c>
      <c r="N22" s="19">
        <f t="shared" si="6"/>
        <v>0</v>
      </c>
      <c r="O22" s="19">
        <f t="shared" si="6"/>
        <v>0</v>
      </c>
      <c r="P22" s="19">
        <f t="shared" si="6"/>
        <v>0</v>
      </c>
      <c r="Q22" s="19">
        <f t="shared" si="6"/>
        <v>0</v>
      </c>
      <c r="R22" s="19">
        <f t="shared" si="6"/>
        <v>0</v>
      </c>
      <c r="S22" s="19">
        <f t="shared" si="6"/>
        <v>0</v>
      </c>
      <c r="T22" s="19">
        <f t="shared" si="6"/>
        <v>0</v>
      </c>
      <c r="U22" s="19">
        <f t="shared" si="6"/>
        <v>0</v>
      </c>
      <c r="V22" s="19">
        <f t="shared" si="6"/>
        <v>0</v>
      </c>
      <c r="W22" s="19">
        <f t="shared" si="6"/>
        <v>0</v>
      </c>
      <c r="X22" s="19">
        <f t="shared" si="6"/>
        <v>0</v>
      </c>
      <c r="Y22" s="19">
        <f t="shared" si="6"/>
        <v>0</v>
      </c>
      <c r="Z22" s="19">
        <f t="shared" si="6"/>
        <v>0</v>
      </c>
      <c r="AA22" s="19">
        <f t="shared" si="6"/>
        <v>0</v>
      </c>
      <c r="AB22" s="46">
        <v>0</v>
      </c>
      <c r="AC22" s="46">
        <f t="shared" si="3"/>
        <v>0</v>
      </c>
    </row>
    <row r="23" spans="1:29" s="115" customFormat="1" hidden="1">
      <c r="A23" s="20"/>
      <c r="B23" s="27" t="s">
        <v>39</v>
      </c>
      <c r="C23" s="22" t="s">
        <v>40</v>
      </c>
      <c r="D23" s="23">
        <f t="shared" si="4"/>
        <v>0</v>
      </c>
      <c r="E23" s="23"/>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46">
        <v>0</v>
      </c>
      <c r="AC23" s="46">
        <f t="shared" si="3"/>
        <v>0</v>
      </c>
    </row>
    <row r="24" spans="1:29" s="115" customFormat="1" hidden="1">
      <c r="A24" s="20"/>
      <c r="B24" s="27" t="s">
        <v>41</v>
      </c>
      <c r="C24" s="22" t="s">
        <v>42</v>
      </c>
      <c r="D24" s="23">
        <f t="shared" si="4"/>
        <v>0</v>
      </c>
      <c r="E24" s="23"/>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46">
        <v>0</v>
      </c>
      <c r="AC24" s="46">
        <f t="shared" si="3"/>
        <v>0</v>
      </c>
    </row>
    <row r="25" spans="1:29" s="115" customFormat="1" hidden="1">
      <c r="A25" s="20"/>
      <c r="B25" s="27" t="s">
        <v>43</v>
      </c>
      <c r="C25" s="22" t="s">
        <v>44</v>
      </c>
      <c r="D25" s="23">
        <f t="shared" si="4"/>
        <v>0</v>
      </c>
      <c r="E25" s="23"/>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46">
        <v>0</v>
      </c>
      <c r="AC25" s="46">
        <f t="shared" si="3"/>
        <v>0</v>
      </c>
    </row>
    <row r="26" spans="1:29" ht="21.95" customHeight="1">
      <c r="A26" s="16" t="s">
        <v>45</v>
      </c>
      <c r="B26" s="17" t="s">
        <v>46</v>
      </c>
      <c r="C26" s="277" t="s">
        <v>47</v>
      </c>
      <c r="D26" s="18">
        <f t="shared" si="4"/>
        <v>69651.442958</v>
      </c>
      <c r="E26" s="18">
        <f>D26/D$10*100</f>
        <v>72.221109623517137</v>
      </c>
      <c r="F26" s="19">
        <f t="shared" ref="F26:AA26" si="7">F27+F28+F29</f>
        <v>0</v>
      </c>
      <c r="G26" s="19">
        <f>G27+G28+G29</f>
        <v>1407.7600070000001</v>
      </c>
      <c r="H26" s="19">
        <f t="shared" si="7"/>
        <v>2302.2492349999998</v>
      </c>
      <c r="I26" s="19">
        <f t="shared" si="7"/>
        <v>2045.0569850000002</v>
      </c>
      <c r="J26" s="19">
        <f t="shared" si="7"/>
        <v>3919.0927339999998</v>
      </c>
      <c r="K26" s="19">
        <f t="shared" si="7"/>
        <v>4810.7849449999994</v>
      </c>
      <c r="L26" s="19">
        <f t="shared" si="7"/>
        <v>2731.2017409999999</v>
      </c>
      <c r="M26" s="19">
        <f t="shared" si="7"/>
        <v>3749.392691</v>
      </c>
      <c r="N26" s="19">
        <f t="shared" si="7"/>
        <v>3023.9372659999999</v>
      </c>
      <c r="O26" s="19">
        <f t="shared" si="7"/>
        <v>2141.43156</v>
      </c>
      <c r="P26" s="19">
        <f t="shared" si="7"/>
        <v>2144.2506640000001</v>
      </c>
      <c r="Q26" s="19">
        <f t="shared" si="7"/>
        <v>4088.5303259999996</v>
      </c>
      <c r="R26" s="19">
        <f t="shared" si="7"/>
        <v>2170.75045</v>
      </c>
      <c r="S26" s="19">
        <f t="shared" si="7"/>
        <v>4249.7820000000002</v>
      </c>
      <c r="T26" s="19">
        <f t="shared" si="7"/>
        <v>3751.6713189999996</v>
      </c>
      <c r="U26" s="19">
        <f t="shared" si="7"/>
        <v>3148.9321379999997</v>
      </c>
      <c r="V26" s="19">
        <f t="shared" si="7"/>
        <v>4170.5716709999997</v>
      </c>
      <c r="W26" s="19">
        <f t="shared" si="7"/>
        <v>5635.7243950000002</v>
      </c>
      <c r="X26" s="19">
        <f t="shared" si="7"/>
        <v>4380.0991009999998</v>
      </c>
      <c r="Y26" s="19">
        <f t="shared" si="7"/>
        <v>2899.7137950000001</v>
      </c>
      <c r="Z26" s="19">
        <f t="shared" si="7"/>
        <v>4537.5529470000001</v>
      </c>
      <c r="AA26" s="19">
        <f t="shared" si="7"/>
        <v>2342.9569880000004</v>
      </c>
      <c r="AB26" s="46">
        <v>69651.442957999985</v>
      </c>
      <c r="AC26" s="46">
        <f t="shared" si="3"/>
        <v>0</v>
      </c>
    </row>
    <row r="27" spans="1:29" s="115" customFormat="1" ht="32.25" customHeight="1">
      <c r="A27" s="20"/>
      <c r="B27" s="29" t="s">
        <v>194</v>
      </c>
      <c r="C27" s="22" t="s">
        <v>49</v>
      </c>
      <c r="D27" s="23">
        <f t="shared" si="4"/>
        <v>42379.251530000001</v>
      </c>
      <c r="E27" s="23"/>
      <c r="F27" s="24">
        <v>0</v>
      </c>
      <c r="G27" s="24">
        <v>1023.19965</v>
      </c>
      <c r="H27" s="24">
        <v>1922.4124959999999</v>
      </c>
      <c r="I27" s="24">
        <v>1639.6295050000001</v>
      </c>
      <c r="J27" s="24">
        <v>1631.0199070000001</v>
      </c>
      <c r="K27" s="24">
        <v>3124.2125679999999</v>
      </c>
      <c r="L27" s="24">
        <v>1914.93173</v>
      </c>
      <c r="M27" s="24">
        <v>2982.0908930000001</v>
      </c>
      <c r="N27" s="24">
        <v>1696.2629159999999</v>
      </c>
      <c r="O27" s="24">
        <v>1538.2230259999999</v>
      </c>
      <c r="P27" s="24">
        <v>1723.2343270000001</v>
      </c>
      <c r="Q27" s="24">
        <v>3284.4134279999998</v>
      </c>
      <c r="R27" s="24">
        <v>1418.191808</v>
      </c>
      <c r="S27" s="24">
        <v>2650.73</v>
      </c>
      <c r="T27" s="24">
        <v>188.625012</v>
      </c>
      <c r="U27" s="24">
        <v>2140.8596659999998</v>
      </c>
      <c r="V27" s="24">
        <v>2490.213201</v>
      </c>
      <c r="W27" s="24">
        <v>3744.4901580000001</v>
      </c>
      <c r="X27" s="24">
        <v>2090.457672</v>
      </c>
      <c r="Y27" s="24">
        <v>623.45495100000005</v>
      </c>
      <c r="Z27" s="24">
        <v>2668.6570550000001</v>
      </c>
      <c r="AA27" s="24">
        <v>1883.9415610000001</v>
      </c>
      <c r="AB27" s="46">
        <v>42379.251530000001</v>
      </c>
      <c r="AC27" s="46">
        <f t="shared" si="3"/>
        <v>0</v>
      </c>
    </row>
    <row r="28" spans="1:29" s="115" customFormat="1" ht="21.95" hidden="1" customHeight="1">
      <c r="A28" s="20"/>
      <c r="B28" s="27" t="s">
        <v>50</v>
      </c>
      <c r="C28" s="22" t="s">
        <v>51</v>
      </c>
      <c r="D28" s="23">
        <f t="shared" si="4"/>
        <v>3415.2136249999994</v>
      </c>
      <c r="E28" s="23"/>
      <c r="F28" s="24">
        <v>0</v>
      </c>
      <c r="G28" s="24">
        <v>84.841804999999994</v>
      </c>
      <c r="H28" s="24">
        <v>30.669093</v>
      </c>
      <c r="I28" s="24">
        <v>149.94773499999999</v>
      </c>
      <c r="J28" s="24">
        <v>56.523614999999999</v>
      </c>
      <c r="K28" s="24">
        <v>561.51347999999996</v>
      </c>
      <c r="L28" s="24">
        <v>186.93550400000001</v>
      </c>
      <c r="M28" s="24">
        <v>197.12637000000001</v>
      </c>
      <c r="N28" s="24">
        <v>79.894282000000004</v>
      </c>
      <c r="O28" s="24">
        <v>166.49271999999999</v>
      </c>
      <c r="P28" s="24">
        <v>110.581616</v>
      </c>
      <c r="Q28" s="24">
        <v>234.67859499999997</v>
      </c>
      <c r="R28" s="24">
        <v>426.29960399999999</v>
      </c>
      <c r="S28" s="24">
        <v>176.91200000000001</v>
      </c>
      <c r="T28" s="24">
        <v>142.88636499999998</v>
      </c>
      <c r="U28" s="24">
        <v>123.96025900000001</v>
      </c>
      <c r="V28" s="24">
        <v>219.765818</v>
      </c>
      <c r="W28" s="24">
        <v>86.214122999999987</v>
      </c>
      <c r="X28" s="24">
        <v>4.0007260000000002</v>
      </c>
      <c r="Y28" s="24">
        <v>98.727992999999998</v>
      </c>
      <c r="Z28" s="24">
        <v>261.23569700000002</v>
      </c>
      <c r="AA28" s="24">
        <v>16.006225000000001</v>
      </c>
      <c r="AB28" s="46">
        <v>3415.2136249999999</v>
      </c>
      <c r="AC28" s="46">
        <f t="shared" si="3"/>
        <v>0</v>
      </c>
    </row>
    <row r="29" spans="1:29" s="115" customFormat="1" ht="21.95" hidden="1" customHeight="1">
      <c r="A29" s="20"/>
      <c r="B29" s="27" t="s">
        <v>52</v>
      </c>
      <c r="C29" s="22" t="s">
        <v>53</v>
      </c>
      <c r="D29" s="23">
        <f t="shared" si="4"/>
        <v>23856.977803000002</v>
      </c>
      <c r="E29" s="23"/>
      <c r="F29" s="24">
        <v>0</v>
      </c>
      <c r="G29" s="24">
        <v>299.71855199999999</v>
      </c>
      <c r="H29" s="24">
        <v>349.16764599999999</v>
      </c>
      <c r="I29" s="24">
        <v>255.47974500000001</v>
      </c>
      <c r="J29" s="24">
        <v>2231.5492119999999</v>
      </c>
      <c r="K29" s="24">
        <v>1125.0588969999999</v>
      </c>
      <c r="L29" s="24">
        <v>629.33450700000003</v>
      </c>
      <c r="M29" s="24">
        <v>570.17542800000001</v>
      </c>
      <c r="N29" s="24">
        <v>1247.780068</v>
      </c>
      <c r="O29" s="24">
        <v>436.71581399999997</v>
      </c>
      <c r="P29" s="24">
        <v>310.43472099999997</v>
      </c>
      <c r="Q29" s="24">
        <v>569.43830300000002</v>
      </c>
      <c r="R29" s="24">
        <v>326.25903799999998</v>
      </c>
      <c r="S29" s="24">
        <v>1422.14</v>
      </c>
      <c r="T29" s="24">
        <v>3420.1599419999998</v>
      </c>
      <c r="U29" s="24">
        <v>884.112213</v>
      </c>
      <c r="V29" s="24">
        <v>1460.592652</v>
      </c>
      <c r="W29" s="24">
        <v>1805.0201139999999</v>
      </c>
      <c r="X29" s="24">
        <v>2285.640703</v>
      </c>
      <c r="Y29" s="24">
        <v>2177.530851</v>
      </c>
      <c r="Z29" s="24">
        <v>1607.6601949999999</v>
      </c>
      <c r="AA29" s="24">
        <v>443.00920200000002</v>
      </c>
      <c r="AB29" s="46">
        <v>23856.977803000002</v>
      </c>
      <c r="AC29" s="46">
        <f t="shared" si="3"/>
        <v>0</v>
      </c>
    </row>
    <row r="30" spans="1:29" ht="21.95" customHeight="1">
      <c r="A30" s="16" t="s">
        <v>54</v>
      </c>
      <c r="B30" s="28" t="s">
        <v>55</v>
      </c>
      <c r="C30" s="277" t="s">
        <v>56</v>
      </c>
      <c r="D30" s="18">
        <f t="shared" si="4"/>
        <v>217.73754499999998</v>
      </c>
      <c r="E30" s="18">
        <f>D30/D$10*100</f>
        <v>0.22577058620426368</v>
      </c>
      <c r="F30" s="19">
        <v>0.25627499999999998</v>
      </c>
      <c r="G30" s="19">
        <v>30.174391</v>
      </c>
      <c r="H30" s="19">
        <v>1.4262220000000001</v>
      </c>
      <c r="I30" s="19">
        <v>15.277345</v>
      </c>
      <c r="J30" s="19">
        <v>7.3052330000000003</v>
      </c>
      <c r="K30" s="19">
        <v>5.8580610000000002</v>
      </c>
      <c r="L30" s="19">
        <v>16.325675999999998</v>
      </c>
      <c r="M30" s="19">
        <v>6.7966379999999997</v>
      </c>
      <c r="N30" s="19">
        <v>4.6956239999999996</v>
      </c>
      <c r="O30" s="19">
        <v>6.6198899999999998</v>
      </c>
      <c r="P30" s="19">
        <v>8.6975020000000001</v>
      </c>
      <c r="Q30" s="19">
        <v>12.165880999999999</v>
      </c>
      <c r="R30" s="19">
        <v>9.5921000000000003</v>
      </c>
      <c r="S30" s="19">
        <v>2.520861</v>
      </c>
      <c r="T30" s="19">
        <v>27.314297999999997</v>
      </c>
      <c r="U30" s="19">
        <v>7.8784320000000001</v>
      </c>
      <c r="V30" s="19">
        <v>8.2127820000000007</v>
      </c>
      <c r="W30" s="19">
        <v>10.830349999999999</v>
      </c>
      <c r="X30" s="19">
        <v>5.91099</v>
      </c>
      <c r="Y30" s="19">
        <v>15.983096999999999</v>
      </c>
      <c r="Z30" s="19">
        <v>10.316160999999999</v>
      </c>
      <c r="AA30" s="19">
        <v>3.579736</v>
      </c>
      <c r="AB30" s="46">
        <v>217.73754499999998</v>
      </c>
      <c r="AC30" s="46">
        <f t="shared" si="3"/>
        <v>0</v>
      </c>
    </row>
    <row r="31" spans="1:29" ht="21.95" customHeight="1">
      <c r="A31" s="16" t="s">
        <v>57</v>
      </c>
      <c r="B31" s="28" t="s">
        <v>58</v>
      </c>
      <c r="C31" s="277" t="s">
        <v>59</v>
      </c>
      <c r="D31" s="18">
        <f t="shared" si="4"/>
        <v>0</v>
      </c>
      <c r="E31" s="18">
        <f>D31/D$10*100</f>
        <v>0</v>
      </c>
      <c r="F31" s="19">
        <v>0</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0</v>
      </c>
      <c r="Y31" s="19">
        <v>0</v>
      </c>
      <c r="Z31" s="19">
        <v>0</v>
      </c>
      <c r="AA31" s="19">
        <v>0</v>
      </c>
      <c r="AB31" s="46">
        <v>0</v>
      </c>
      <c r="AC31" s="46">
        <f t="shared" si="3"/>
        <v>0</v>
      </c>
    </row>
    <row r="32" spans="1:29" ht="21.95" customHeight="1">
      <c r="A32" s="16" t="s">
        <v>60</v>
      </c>
      <c r="B32" s="28" t="s">
        <v>61</v>
      </c>
      <c r="C32" s="277" t="s">
        <v>62</v>
      </c>
      <c r="D32" s="18">
        <f t="shared" si="4"/>
        <v>11.467455999999999</v>
      </c>
      <c r="E32" s="18">
        <f>D32/D$10*100</f>
        <v>1.1890527485241926E-2</v>
      </c>
      <c r="F32" s="19">
        <v>4.1270000000000001E-2</v>
      </c>
      <c r="G32" s="19">
        <v>5.8595740000000003</v>
      </c>
      <c r="H32" s="19">
        <v>0</v>
      </c>
      <c r="I32" s="19">
        <v>0</v>
      </c>
      <c r="J32" s="19">
        <v>0</v>
      </c>
      <c r="K32" s="19">
        <v>0</v>
      </c>
      <c r="L32" s="19">
        <v>0</v>
      </c>
      <c r="M32" s="19">
        <v>0</v>
      </c>
      <c r="N32" s="19">
        <v>0.231325</v>
      </c>
      <c r="O32" s="19">
        <v>0</v>
      </c>
      <c r="P32" s="19">
        <v>0</v>
      </c>
      <c r="Q32" s="19">
        <v>0</v>
      </c>
      <c r="R32" s="19">
        <v>0.15526200000000001</v>
      </c>
      <c r="S32" s="19">
        <v>0</v>
      </c>
      <c r="T32" s="19">
        <v>0</v>
      </c>
      <c r="U32" s="19">
        <v>1.1633640000000001</v>
      </c>
      <c r="V32" s="19">
        <v>0</v>
      </c>
      <c r="W32" s="19">
        <v>0.33527400000000002</v>
      </c>
      <c r="X32" s="19">
        <v>0</v>
      </c>
      <c r="Y32" s="19">
        <v>5.9449000000000002E-2</v>
      </c>
      <c r="Z32" s="19">
        <v>3.6219380000000001</v>
      </c>
      <c r="AA32" s="19">
        <v>0</v>
      </c>
      <c r="AB32" s="46">
        <v>11.467455999999999</v>
      </c>
      <c r="AC32" s="46">
        <f t="shared" si="3"/>
        <v>0</v>
      </c>
    </row>
    <row r="33" spans="1:29" s="46" customFormat="1" ht="21.95" customHeight="1">
      <c r="A33" s="275" t="s">
        <v>63</v>
      </c>
      <c r="B33" s="30" t="s">
        <v>64</v>
      </c>
      <c r="C33" s="276" t="s">
        <v>65</v>
      </c>
      <c r="D33" s="14">
        <f t="shared" si="4"/>
        <v>4511.9451939999999</v>
      </c>
      <c r="E33" s="13">
        <f>D33/D$9*100</f>
        <v>4.4377752197998683</v>
      </c>
      <c r="F33" s="14">
        <f t="shared" ref="F33:H33" si="8">SUM(F35:F44)+SUM(F62:F74)</f>
        <v>54.495003999999994</v>
      </c>
      <c r="G33" s="14">
        <f>SUM(G35:G44)+SUM(G62:G74)</f>
        <v>263.03897000000001</v>
      </c>
      <c r="H33" s="14">
        <f t="shared" si="8"/>
        <v>40.539349000000001</v>
      </c>
      <c r="I33" s="14">
        <f>SUM(I35:I44)+SUM(I62:I74)</f>
        <v>180.06601299999997</v>
      </c>
      <c r="J33" s="14">
        <f t="shared" ref="J33:AA33" si="9">SUM(J35:J44)+SUM(J62:J74)</f>
        <v>162.03327999999999</v>
      </c>
      <c r="K33" s="14">
        <f t="shared" si="9"/>
        <v>355.436396</v>
      </c>
      <c r="L33" s="14">
        <f t="shared" si="9"/>
        <v>209.70714900000002</v>
      </c>
      <c r="M33" s="14">
        <f t="shared" si="9"/>
        <v>103.539109</v>
      </c>
      <c r="N33" s="14">
        <f t="shared" si="9"/>
        <v>135.592422</v>
      </c>
      <c r="O33" s="14">
        <f t="shared" si="9"/>
        <v>245.39497499999999</v>
      </c>
      <c r="P33" s="14">
        <f t="shared" si="9"/>
        <v>282.96286599999996</v>
      </c>
      <c r="Q33" s="14">
        <f t="shared" si="9"/>
        <v>324.94060100000002</v>
      </c>
      <c r="R33" s="14">
        <f t="shared" si="9"/>
        <v>270.37071500000002</v>
      </c>
      <c r="S33" s="14">
        <f t="shared" si="9"/>
        <v>66.591561000000013</v>
      </c>
      <c r="T33" s="14">
        <f t="shared" si="9"/>
        <v>442.50390300000004</v>
      </c>
      <c r="U33" s="14">
        <f t="shared" si="9"/>
        <v>374.94418000000002</v>
      </c>
      <c r="V33" s="14">
        <f t="shared" si="9"/>
        <v>224.91251400000004</v>
      </c>
      <c r="W33" s="14">
        <f t="shared" si="9"/>
        <v>188.96990099999999</v>
      </c>
      <c r="X33" s="14">
        <f t="shared" si="9"/>
        <v>80.856258999999994</v>
      </c>
      <c r="Y33" s="14">
        <f t="shared" si="9"/>
        <v>216.79675499999999</v>
      </c>
      <c r="Z33" s="14">
        <f t="shared" si="9"/>
        <v>225.773246</v>
      </c>
      <c r="AA33" s="14">
        <f t="shared" si="9"/>
        <v>62.480025999999995</v>
      </c>
      <c r="AB33" s="46">
        <v>4511.945193999999</v>
      </c>
      <c r="AC33" s="46">
        <f t="shared" si="3"/>
        <v>0</v>
      </c>
    </row>
    <row r="34" spans="1:29" s="46" customFormat="1" ht="21.95" customHeight="1">
      <c r="A34" s="275"/>
      <c r="B34" s="31" t="s">
        <v>66</v>
      </c>
      <c r="C34" s="276"/>
      <c r="D34" s="14"/>
      <c r="E34" s="13"/>
      <c r="F34" s="14"/>
      <c r="G34" s="14"/>
      <c r="H34" s="14"/>
      <c r="I34" s="14"/>
      <c r="J34" s="14"/>
      <c r="K34" s="14"/>
      <c r="L34" s="14"/>
      <c r="M34" s="14"/>
      <c r="N34" s="14"/>
      <c r="O34" s="14"/>
      <c r="P34" s="14"/>
      <c r="Q34" s="14"/>
      <c r="R34" s="14"/>
      <c r="S34" s="14"/>
      <c r="T34" s="14"/>
      <c r="U34" s="14"/>
      <c r="V34" s="14"/>
      <c r="W34" s="14"/>
      <c r="X34" s="14"/>
      <c r="Y34" s="14"/>
      <c r="Z34" s="14"/>
      <c r="AA34" s="14"/>
      <c r="AB34" s="46">
        <v>0</v>
      </c>
    </row>
    <row r="35" spans="1:29" ht="21.95" customHeight="1">
      <c r="A35" s="16" t="s">
        <v>67</v>
      </c>
      <c r="B35" s="28" t="s">
        <v>68</v>
      </c>
      <c r="C35" s="277" t="s">
        <v>69</v>
      </c>
      <c r="D35" s="18">
        <f t="shared" ref="D35:D44" si="10">SUM(F35:AA35)</f>
        <v>169.79466199999999</v>
      </c>
      <c r="E35" s="18">
        <f>D35/D$33*100</f>
        <v>3.7632252764460326</v>
      </c>
      <c r="F35" s="19">
        <v>1.0793060000000001</v>
      </c>
      <c r="G35" s="19">
        <v>6.0523939999999996</v>
      </c>
      <c r="H35" s="19">
        <v>0</v>
      </c>
      <c r="I35" s="19">
        <v>0</v>
      </c>
      <c r="J35" s="19">
        <v>0</v>
      </c>
      <c r="K35" s="19">
        <v>25.309379</v>
      </c>
      <c r="L35" s="19">
        <v>6.810092</v>
      </c>
      <c r="M35" s="19">
        <v>0</v>
      </c>
      <c r="N35" s="19">
        <v>23.612057</v>
      </c>
      <c r="O35" s="19">
        <v>0</v>
      </c>
      <c r="P35" s="19">
        <v>0</v>
      </c>
      <c r="Q35" s="19">
        <v>15</v>
      </c>
      <c r="R35" s="19">
        <v>1.823834</v>
      </c>
      <c r="S35" s="19">
        <v>0</v>
      </c>
      <c r="T35" s="19">
        <v>88.903967999999992</v>
      </c>
      <c r="U35" s="19">
        <v>0</v>
      </c>
      <c r="V35" s="19">
        <v>1.203632</v>
      </c>
      <c r="W35" s="19">
        <v>0</v>
      </c>
      <c r="X35" s="19">
        <v>0</v>
      </c>
      <c r="Y35" s="19">
        <v>0</v>
      </c>
      <c r="Z35" s="19">
        <v>0</v>
      </c>
      <c r="AA35" s="19">
        <v>0</v>
      </c>
      <c r="AB35" s="46">
        <v>169.79466199999999</v>
      </c>
      <c r="AC35" s="46">
        <f t="shared" ref="AC35:AC44" si="11">D35-AB35</f>
        <v>0</v>
      </c>
    </row>
    <row r="36" spans="1:29" ht="21.95" customHeight="1">
      <c r="A36" s="16" t="s">
        <v>70</v>
      </c>
      <c r="B36" s="28" t="s">
        <v>71</v>
      </c>
      <c r="C36" s="277" t="s">
        <v>72</v>
      </c>
      <c r="D36" s="18">
        <f t="shared" si="10"/>
        <v>1.646002</v>
      </c>
      <c r="E36" s="18">
        <f t="shared" ref="E36:E44" si="12">D36/D$33*100</f>
        <v>3.6480983904433481E-2</v>
      </c>
      <c r="F36" s="19">
        <v>0.79608800000000002</v>
      </c>
      <c r="G36" s="19">
        <v>0</v>
      </c>
      <c r="H36" s="19">
        <v>0</v>
      </c>
      <c r="I36" s="19">
        <v>0</v>
      </c>
      <c r="J36" s="19">
        <v>0</v>
      </c>
      <c r="K36" s="19">
        <v>0.2999</v>
      </c>
      <c r="L36" s="19">
        <v>0</v>
      </c>
      <c r="M36" s="19">
        <v>0</v>
      </c>
      <c r="N36" s="19">
        <v>0.2</v>
      </c>
      <c r="O36" s="19">
        <v>0</v>
      </c>
      <c r="P36" s="19">
        <v>0</v>
      </c>
      <c r="Q36" s="19">
        <v>0</v>
      </c>
      <c r="R36" s="19">
        <v>0</v>
      </c>
      <c r="S36" s="19">
        <v>0</v>
      </c>
      <c r="T36" s="19">
        <v>0.19890000000000002</v>
      </c>
      <c r="U36" s="19">
        <v>4.9813999999999997E-2</v>
      </c>
      <c r="V36" s="19">
        <v>0.1013</v>
      </c>
      <c r="W36" s="19">
        <v>0</v>
      </c>
      <c r="X36" s="19">
        <v>0</v>
      </c>
      <c r="Y36" s="19">
        <v>0</v>
      </c>
      <c r="Z36" s="19">
        <v>0</v>
      </c>
      <c r="AA36" s="19">
        <v>0</v>
      </c>
      <c r="AB36" s="46">
        <v>1.6460020000000002</v>
      </c>
      <c r="AC36" s="46">
        <f t="shared" si="11"/>
        <v>0</v>
      </c>
    </row>
    <row r="37" spans="1:29" ht="21.95" customHeight="1">
      <c r="A37" s="16" t="s">
        <v>73</v>
      </c>
      <c r="B37" s="28" t="s">
        <v>74</v>
      </c>
      <c r="C37" s="277" t="s">
        <v>75</v>
      </c>
      <c r="D37" s="18">
        <f t="shared" si="10"/>
        <v>0</v>
      </c>
      <c r="E37" s="18">
        <f t="shared" si="12"/>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46">
        <v>0</v>
      </c>
      <c r="AC37" s="46">
        <f t="shared" si="11"/>
        <v>0</v>
      </c>
    </row>
    <row r="38" spans="1:29" hidden="1">
      <c r="A38" s="16"/>
      <c r="B38" s="17" t="s">
        <v>77</v>
      </c>
      <c r="C38" s="277" t="s">
        <v>78</v>
      </c>
      <c r="D38" s="18">
        <f t="shared" si="10"/>
        <v>0</v>
      </c>
      <c r="E38" s="18">
        <f t="shared" si="12"/>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46">
        <v>0</v>
      </c>
      <c r="AC38" s="46">
        <f t="shared" si="11"/>
        <v>0</v>
      </c>
    </row>
    <row r="39" spans="1:29" ht="21.95" customHeight="1">
      <c r="A39" s="16" t="s">
        <v>76</v>
      </c>
      <c r="B39" s="28" t="s">
        <v>79</v>
      </c>
      <c r="C39" s="277" t="s">
        <v>80</v>
      </c>
      <c r="D39" s="18">
        <f t="shared" si="10"/>
        <v>0</v>
      </c>
      <c r="E39" s="18">
        <f t="shared" si="12"/>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46">
        <v>0</v>
      </c>
      <c r="AC39" s="46">
        <f t="shared" si="11"/>
        <v>0</v>
      </c>
    </row>
    <row r="40" spans="1:29" ht="21.95" customHeight="1">
      <c r="A40" s="16" t="s">
        <v>81</v>
      </c>
      <c r="B40" s="28" t="s">
        <v>82</v>
      </c>
      <c r="C40" s="277" t="s">
        <v>83</v>
      </c>
      <c r="D40" s="18">
        <f t="shared" si="10"/>
        <v>27.350244999999997</v>
      </c>
      <c r="E40" s="18">
        <f t="shared" si="12"/>
        <v>0.6061741405097395</v>
      </c>
      <c r="F40" s="19">
        <v>0.34970999999999997</v>
      </c>
      <c r="G40" s="19">
        <v>0.37537900000000002</v>
      </c>
      <c r="H40" s="19">
        <v>0</v>
      </c>
      <c r="I40" s="19">
        <v>0</v>
      </c>
      <c r="J40" s="19">
        <v>0.2</v>
      </c>
      <c r="K40" s="19">
        <v>18.221093</v>
      </c>
      <c r="L40" s="19">
        <v>0</v>
      </c>
      <c r="M40" s="19">
        <v>0</v>
      </c>
      <c r="N40" s="19">
        <v>0</v>
      </c>
      <c r="O40" s="19">
        <v>6.3381000000000007E-2</v>
      </c>
      <c r="P40" s="19">
        <v>0.57000000000000006</v>
      </c>
      <c r="Q40" s="19">
        <v>5.2</v>
      </c>
      <c r="R40" s="19">
        <v>0.72000000000000008</v>
      </c>
      <c r="S40" s="19">
        <v>0</v>
      </c>
      <c r="T40" s="19">
        <v>1.1230570000000002</v>
      </c>
      <c r="U40" s="19">
        <v>0.19809299999999999</v>
      </c>
      <c r="V40" s="19">
        <v>0</v>
      </c>
      <c r="W40" s="19">
        <v>0.12953200000000001</v>
      </c>
      <c r="X40" s="19">
        <v>0.2</v>
      </c>
      <c r="Y40" s="19">
        <v>0</v>
      </c>
      <c r="Z40" s="19">
        <v>0</v>
      </c>
      <c r="AA40" s="19">
        <v>0</v>
      </c>
      <c r="AB40" s="46">
        <v>27.350245000000005</v>
      </c>
      <c r="AC40" s="46">
        <f t="shared" si="11"/>
        <v>0</v>
      </c>
    </row>
    <row r="41" spans="1:29" ht="21.95" customHeight="1">
      <c r="A41" s="16" t="s">
        <v>84</v>
      </c>
      <c r="B41" s="31" t="s">
        <v>85</v>
      </c>
      <c r="C41" s="277" t="s">
        <v>86</v>
      </c>
      <c r="D41" s="18">
        <f t="shared" si="10"/>
        <v>23.090659000000002</v>
      </c>
      <c r="E41" s="18">
        <f t="shared" si="12"/>
        <v>0.51176727569089364</v>
      </c>
      <c r="F41" s="19">
        <v>0</v>
      </c>
      <c r="G41" s="19">
        <v>0.51896100000000001</v>
      </c>
      <c r="H41" s="19">
        <v>0</v>
      </c>
      <c r="I41" s="19">
        <v>2.0840999999999998E-2</v>
      </c>
      <c r="J41" s="19">
        <v>1.0119290000000001</v>
      </c>
      <c r="K41" s="19">
        <v>0</v>
      </c>
      <c r="L41" s="19">
        <v>2.5103309999999999</v>
      </c>
      <c r="M41" s="19">
        <v>1.5</v>
      </c>
      <c r="N41" s="19">
        <v>0.05</v>
      </c>
      <c r="O41" s="19">
        <v>2.4056999999999999E-2</v>
      </c>
      <c r="P41" s="19">
        <v>0.42410500000000001</v>
      </c>
      <c r="Q41" s="19">
        <v>3.7119059999999999</v>
      </c>
      <c r="R41" s="19">
        <v>3.5527839999999999</v>
      </c>
      <c r="S41" s="19">
        <v>0</v>
      </c>
      <c r="T41" s="19">
        <v>0.82064499999999996</v>
      </c>
      <c r="U41" s="19">
        <v>0.77029999999999998</v>
      </c>
      <c r="V41" s="19">
        <v>0.79407700000000003</v>
      </c>
      <c r="W41" s="19">
        <v>1.006686</v>
      </c>
      <c r="X41" s="19">
        <v>0.09</v>
      </c>
      <c r="Y41" s="19">
        <v>6.2492070000000002</v>
      </c>
      <c r="Z41" s="19">
        <v>3.483E-2</v>
      </c>
      <c r="AA41" s="19">
        <v>0</v>
      </c>
      <c r="AB41" s="46">
        <v>23.090659000000002</v>
      </c>
      <c r="AC41" s="46">
        <f t="shared" si="11"/>
        <v>0</v>
      </c>
    </row>
    <row r="42" spans="1:29" ht="21.95" customHeight="1">
      <c r="A42" s="16" t="s">
        <v>87</v>
      </c>
      <c r="B42" s="28" t="s">
        <v>88</v>
      </c>
      <c r="C42" s="277" t="s">
        <v>89</v>
      </c>
      <c r="D42" s="18">
        <f t="shared" si="10"/>
        <v>3.2216000000000002E-2</v>
      </c>
      <c r="E42" s="284">
        <f t="shared" si="12"/>
        <v>7.1401576514805519E-4</v>
      </c>
      <c r="F42" s="19">
        <v>0</v>
      </c>
      <c r="G42" s="19">
        <v>0</v>
      </c>
      <c r="H42" s="19">
        <v>0</v>
      </c>
      <c r="I42" s="19">
        <v>3.2216000000000002E-2</v>
      </c>
      <c r="J42" s="19">
        <v>0</v>
      </c>
      <c r="K42" s="19">
        <v>0</v>
      </c>
      <c r="L42" s="19">
        <v>0</v>
      </c>
      <c r="M42" s="19">
        <v>0</v>
      </c>
      <c r="N42" s="19">
        <v>0</v>
      </c>
      <c r="O42" s="19">
        <v>0</v>
      </c>
      <c r="P42" s="19">
        <v>0</v>
      </c>
      <c r="Q42" s="19">
        <v>0</v>
      </c>
      <c r="R42" s="19">
        <v>0</v>
      </c>
      <c r="S42" s="19">
        <v>0</v>
      </c>
      <c r="T42" s="19">
        <v>0</v>
      </c>
      <c r="U42" s="19">
        <v>0</v>
      </c>
      <c r="V42" s="19">
        <v>0</v>
      </c>
      <c r="W42" s="19">
        <v>0</v>
      </c>
      <c r="X42" s="19">
        <v>0</v>
      </c>
      <c r="Y42" s="19">
        <v>0</v>
      </c>
      <c r="Z42" s="19">
        <v>0</v>
      </c>
      <c r="AA42" s="19">
        <v>0</v>
      </c>
      <c r="AB42" s="46">
        <v>3.2216000000000002E-2</v>
      </c>
      <c r="AC42" s="46">
        <f t="shared" si="11"/>
        <v>0</v>
      </c>
    </row>
    <row r="43" spans="1:29" ht="21.95" customHeight="1">
      <c r="A43" s="16" t="s">
        <v>90</v>
      </c>
      <c r="B43" s="32" t="s">
        <v>91</v>
      </c>
      <c r="C43" s="277" t="s">
        <v>92</v>
      </c>
      <c r="D43" s="18">
        <f t="shared" si="10"/>
        <v>34.445571999999999</v>
      </c>
      <c r="E43" s="18">
        <f>D43/D$33*100</f>
        <v>0.76343063842632297</v>
      </c>
      <c r="F43" s="101">
        <v>0</v>
      </c>
      <c r="G43" s="101">
        <v>7.6206459999999998</v>
      </c>
      <c r="H43" s="101">
        <v>0</v>
      </c>
      <c r="I43" s="101">
        <v>0.5</v>
      </c>
      <c r="J43" s="101">
        <v>3.82</v>
      </c>
      <c r="K43" s="101">
        <v>0</v>
      </c>
      <c r="L43" s="101">
        <v>0.11906600000000001</v>
      </c>
      <c r="M43" s="101">
        <v>0</v>
      </c>
      <c r="N43" s="101">
        <v>0</v>
      </c>
      <c r="O43" s="101">
        <v>2.9525399999999999</v>
      </c>
      <c r="P43" s="101">
        <v>0.13331999999999999</v>
      </c>
      <c r="Q43" s="101">
        <v>0</v>
      </c>
      <c r="R43" s="101">
        <v>0</v>
      </c>
      <c r="S43" s="101">
        <v>0</v>
      </c>
      <c r="T43" s="101">
        <v>5</v>
      </c>
      <c r="U43" s="101">
        <v>14.3</v>
      </c>
      <c r="V43" s="101">
        <v>0</v>
      </c>
      <c r="W43" s="101">
        <v>0</v>
      </c>
      <c r="X43" s="101">
        <v>0</v>
      </c>
      <c r="Y43" s="101">
        <v>0</v>
      </c>
      <c r="Z43" s="101">
        <v>0</v>
      </c>
      <c r="AA43" s="101">
        <v>0</v>
      </c>
      <c r="AB43" s="46">
        <v>34.445571999999999</v>
      </c>
      <c r="AC43" s="46">
        <f t="shared" si="11"/>
        <v>0</v>
      </c>
    </row>
    <row r="44" spans="1:29" ht="30">
      <c r="A44" s="16" t="s">
        <v>93</v>
      </c>
      <c r="B44" s="31" t="s">
        <v>94</v>
      </c>
      <c r="C44" s="277" t="s">
        <v>95</v>
      </c>
      <c r="D44" s="18">
        <f t="shared" si="10"/>
        <v>2160.0330319999998</v>
      </c>
      <c r="E44" s="18">
        <f t="shared" si="12"/>
        <v>47.873654025594533</v>
      </c>
      <c r="F44" s="19">
        <f>SUM(F46:F61)</f>
        <v>15.920171999999999</v>
      </c>
      <c r="G44" s="19">
        <f>SUM(G46:G61)</f>
        <v>81.221114000000014</v>
      </c>
      <c r="H44" s="19">
        <f>SUM(H46:H61)</f>
        <v>18.322189999999999</v>
      </c>
      <c r="I44" s="19">
        <f t="shared" ref="I44:AA44" si="13">SUM(I46:I61)</f>
        <v>75.64955599999999</v>
      </c>
      <c r="J44" s="19">
        <f t="shared" si="13"/>
        <v>89.757683</v>
      </c>
      <c r="K44" s="19">
        <f t="shared" si="13"/>
        <v>188.91078199999998</v>
      </c>
      <c r="L44" s="19">
        <f t="shared" si="13"/>
        <v>104.42699999999999</v>
      </c>
      <c r="M44" s="19">
        <f t="shared" si="13"/>
        <v>36.274337000000003</v>
      </c>
      <c r="N44" s="19">
        <f t="shared" si="13"/>
        <v>58.519717</v>
      </c>
      <c r="O44" s="19">
        <f t="shared" si="13"/>
        <v>111.415691</v>
      </c>
      <c r="P44" s="19">
        <f t="shared" si="13"/>
        <v>141.76056399999999</v>
      </c>
      <c r="Q44" s="19">
        <f t="shared" si="13"/>
        <v>203.98192700000004</v>
      </c>
      <c r="R44" s="19">
        <f t="shared" si="13"/>
        <v>128.44269500000001</v>
      </c>
      <c r="S44" s="19">
        <f t="shared" si="13"/>
        <v>34.632148000000008</v>
      </c>
      <c r="T44" s="19">
        <f t="shared" si="13"/>
        <v>212.60489700000002</v>
      </c>
      <c r="U44" s="19">
        <f t="shared" si="13"/>
        <v>168.97421100000003</v>
      </c>
      <c r="V44" s="19">
        <f t="shared" si="13"/>
        <v>135.02831900000004</v>
      </c>
      <c r="W44" s="19">
        <f t="shared" si="13"/>
        <v>64.679826000000006</v>
      </c>
      <c r="X44" s="19">
        <f t="shared" si="13"/>
        <v>51.897446000000002</v>
      </c>
      <c r="Y44" s="19">
        <f t="shared" si="13"/>
        <v>105.073914</v>
      </c>
      <c r="Z44" s="19">
        <f t="shared" si="13"/>
        <v>104.076449</v>
      </c>
      <c r="AA44" s="19">
        <f t="shared" si="13"/>
        <v>28.462394</v>
      </c>
      <c r="AB44" s="46">
        <v>2160.0330319999998</v>
      </c>
      <c r="AC44" s="46">
        <f t="shared" si="11"/>
        <v>0</v>
      </c>
    </row>
    <row r="45" spans="1:29" s="115" customFormat="1" ht="21.95" customHeight="1">
      <c r="A45" s="20"/>
      <c r="B45" s="29" t="s">
        <v>66</v>
      </c>
      <c r="C45" s="22"/>
      <c r="D45" s="23"/>
      <c r="E45" s="23"/>
      <c r="F45" s="24"/>
      <c r="G45" s="24"/>
      <c r="H45" s="24"/>
      <c r="I45" s="24"/>
      <c r="J45" s="24"/>
      <c r="K45" s="24"/>
      <c r="L45" s="24"/>
      <c r="M45" s="24"/>
      <c r="N45" s="24"/>
      <c r="O45" s="24"/>
      <c r="P45" s="24"/>
      <c r="Q45" s="24"/>
      <c r="R45" s="24"/>
      <c r="S45" s="24"/>
      <c r="T45" s="24"/>
      <c r="U45" s="24"/>
      <c r="V45" s="24"/>
      <c r="W45" s="24"/>
      <c r="X45" s="24"/>
      <c r="Y45" s="24"/>
      <c r="Z45" s="24"/>
      <c r="AA45" s="24"/>
      <c r="AB45" s="113">
        <v>0</v>
      </c>
      <c r="AC45" s="113"/>
    </row>
    <row r="46" spans="1:29" ht="18.75" customHeight="1">
      <c r="A46" s="16" t="s">
        <v>96</v>
      </c>
      <c r="B46" s="31" t="s">
        <v>97</v>
      </c>
      <c r="C46" s="277" t="s">
        <v>98</v>
      </c>
      <c r="D46" s="18">
        <f t="shared" ref="D46:D53" si="14">SUM(F46:AA46)</f>
        <v>1566.576992</v>
      </c>
      <c r="E46" s="18">
        <f>D46/D$44*100</f>
        <v>72.52560348808592</v>
      </c>
      <c r="F46" s="101">
        <v>9.5384729999999998</v>
      </c>
      <c r="G46" s="101">
        <v>55.999587999999996</v>
      </c>
      <c r="H46" s="101">
        <v>16.105626000000001</v>
      </c>
      <c r="I46" s="101">
        <v>63.752948000000004</v>
      </c>
      <c r="J46" s="101">
        <v>86.367065999999994</v>
      </c>
      <c r="K46" s="101">
        <v>105.18574599999999</v>
      </c>
      <c r="L46" s="101">
        <v>87.012289999999993</v>
      </c>
      <c r="M46" s="101">
        <v>32.993949999999998</v>
      </c>
      <c r="N46" s="101">
        <v>56.002200000000002</v>
      </c>
      <c r="O46" s="101">
        <v>100.28248299999998</v>
      </c>
      <c r="P46" s="101">
        <v>79.240300000000005</v>
      </c>
      <c r="Q46" s="101">
        <v>129.694039</v>
      </c>
      <c r="R46" s="101">
        <v>51.882837000000002</v>
      </c>
      <c r="S46" s="101">
        <v>33.969276000000001</v>
      </c>
      <c r="T46" s="101">
        <v>168.86250200000001</v>
      </c>
      <c r="U46" s="101">
        <v>85.720459000000005</v>
      </c>
      <c r="V46" s="101">
        <v>131.93760500000002</v>
      </c>
      <c r="W46" s="101">
        <v>57.324322000000002</v>
      </c>
      <c r="X46" s="101">
        <v>48.767608000000003</v>
      </c>
      <c r="Y46" s="101">
        <v>86.855918000000003</v>
      </c>
      <c r="Z46" s="101">
        <v>52.493924999999997</v>
      </c>
      <c r="AA46" s="101">
        <v>26.587831000000001</v>
      </c>
      <c r="AB46" s="46">
        <v>1566.5769919999998</v>
      </c>
      <c r="AC46" s="46">
        <f t="shared" ref="AC46:AC53" si="15">D46-AB46</f>
        <v>0</v>
      </c>
    </row>
    <row r="47" spans="1:29" ht="18.75" customHeight="1">
      <c r="A47" s="16" t="s">
        <v>96</v>
      </c>
      <c r="B47" s="31" t="s">
        <v>99</v>
      </c>
      <c r="C47" s="277" t="s">
        <v>100</v>
      </c>
      <c r="D47" s="18">
        <f t="shared" si="14"/>
        <v>82.340306999999981</v>
      </c>
      <c r="E47" s="18">
        <f t="shared" ref="E47:E61" si="16">D47/D$44*100</f>
        <v>3.8119929547447766</v>
      </c>
      <c r="F47" s="101">
        <v>0.862618</v>
      </c>
      <c r="G47" s="101">
        <v>9.7636109999999992</v>
      </c>
      <c r="H47" s="101">
        <v>0.12525700000000001</v>
      </c>
      <c r="I47" s="101">
        <v>1.896136</v>
      </c>
      <c r="J47" s="101">
        <v>0.99833699999999992</v>
      </c>
      <c r="K47" s="101">
        <v>0.59561399999999998</v>
      </c>
      <c r="L47" s="101">
        <v>8.2490349999999992</v>
      </c>
      <c r="M47" s="101">
        <v>1.9777070000000001</v>
      </c>
      <c r="N47" s="101">
        <v>1.60832</v>
      </c>
      <c r="O47" s="101">
        <v>6.3338890000000001</v>
      </c>
      <c r="P47" s="101">
        <v>5.1014570000000008</v>
      </c>
      <c r="Q47" s="101">
        <v>11.692952</v>
      </c>
      <c r="R47" s="101">
        <v>8.1751310000000004</v>
      </c>
      <c r="S47" s="101">
        <v>5.1780000000000003E-3</v>
      </c>
      <c r="T47" s="101">
        <v>13.694969</v>
      </c>
      <c r="U47" s="101">
        <v>0.37326100000000001</v>
      </c>
      <c r="V47" s="101">
        <v>1.1541330000000001</v>
      </c>
      <c r="W47" s="101">
        <v>3.6174240000000002</v>
      </c>
      <c r="X47" s="101">
        <v>1.2141000000000001E-2</v>
      </c>
      <c r="Y47" s="101">
        <v>5.2255120000000002</v>
      </c>
      <c r="Z47" s="101">
        <v>0.81902000000000008</v>
      </c>
      <c r="AA47" s="101">
        <v>5.8604999999999997E-2</v>
      </c>
      <c r="AB47" s="46">
        <v>82.340306999999981</v>
      </c>
      <c r="AC47" s="46">
        <f t="shared" si="15"/>
        <v>0</v>
      </c>
    </row>
    <row r="48" spans="1:29" ht="18.75" customHeight="1">
      <c r="A48" s="16" t="s">
        <v>96</v>
      </c>
      <c r="B48" s="31" t="s">
        <v>101</v>
      </c>
      <c r="C48" s="277" t="s">
        <v>102</v>
      </c>
      <c r="D48" s="18">
        <f t="shared" si="14"/>
        <v>1.5058359999999997</v>
      </c>
      <c r="E48" s="18">
        <f>D48/D$44*100</f>
        <v>6.9713563528504413E-2</v>
      </c>
      <c r="F48" s="101">
        <v>0.28839100000000001</v>
      </c>
      <c r="G48" s="101">
        <v>0.59</v>
      </c>
      <c r="H48" s="101">
        <v>0.14943999999999999</v>
      </c>
      <c r="I48" s="101">
        <v>3.2117E-2</v>
      </c>
      <c r="J48" s="101">
        <v>0</v>
      </c>
      <c r="K48" s="101">
        <v>2.4754000000000002E-2</v>
      </c>
      <c r="L48" s="101">
        <v>0</v>
      </c>
      <c r="M48" s="101">
        <v>0</v>
      </c>
      <c r="N48" s="101">
        <v>1.495E-2</v>
      </c>
      <c r="O48" s="101">
        <v>0</v>
      </c>
      <c r="P48" s="101">
        <v>1.9449999999999999E-2</v>
      </c>
      <c r="Q48" s="101">
        <v>3.6851000000000002E-2</v>
      </c>
      <c r="R48" s="101">
        <v>1.9984999999999999E-2</v>
      </c>
      <c r="S48" s="101">
        <v>0</v>
      </c>
      <c r="T48" s="101">
        <v>0.180176</v>
      </c>
      <c r="U48" s="101">
        <v>0</v>
      </c>
      <c r="V48" s="101">
        <v>0</v>
      </c>
      <c r="W48" s="101">
        <v>0</v>
      </c>
      <c r="X48" s="101">
        <v>0.13756699999999999</v>
      </c>
      <c r="Y48" s="101">
        <v>1.2154999999999999E-2</v>
      </c>
      <c r="Z48" s="101">
        <v>0</v>
      </c>
      <c r="AA48" s="101">
        <v>0</v>
      </c>
      <c r="AB48" s="46">
        <v>1.505836</v>
      </c>
      <c r="AC48" s="46">
        <f t="shared" si="15"/>
        <v>0</v>
      </c>
    </row>
    <row r="49" spans="1:29" ht="18.75" customHeight="1">
      <c r="A49" s="16" t="s">
        <v>96</v>
      </c>
      <c r="B49" s="31" t="s">
        <v>103</v>
      </c>
      <c r="C49" s="277" t="s">
        <v>104</v>
      </c>
      <c r="D49" s="18">
        <f t="shared" si="14"/>
        <v>4.1026220000000002</v>
      </c>
      <c r="E49" s="18">
        <f>D49/D$44*100</f>
        <v>0.18993329913114035</v>
      </c>
      <c r="F49" s="101">
        <v>0.59635400000000005</v>
      </c>
      <c r="G49" s="101">
        <v>0.35040900000000003</v>
      </c>
      <c r="H49" s="101">
        <v>8.9606000000000005E-2</v>
      </c>
      <c r="I49" s="101">
        <v>4.8971000000000001E-2</v>
      </c>
      <c r="J49" s="101">
        <v>0.44897099999999995</v>
      </c>
      <c r="K49" s="101">
        <v>0.108704</v>
      </c>
      <c r="L49" s="101">
        <v>0.40940500000000002</v>
      </c>
      <c r="M49" s="101">
        <v>6.0221999999999998E-2</v>
      </c>
      <c r="N49" s="101">
        <v>0.101546</v>
      </c>
      <c r="O49" s="101">
        <v>8.1551999999999999E-2</v>
      </c>
      <c r="P49" s="101">
        <v>0</v>
      </c>
      <c r="Q49" s="101">
        <v>0.101728</v>
      </c>
      <c r="R49" s="101">
        <v>1.5140000000000001E-2</v>
      </c>
      <c r="S49" s="101">
        <v>5.9344000000000001E-2</v>
      </c>
      <c r="T49" s="101">
        <v>0.23144400000000001</v>
      </c>
      <c r="U49" s="101">
        <v>0.57691800000000004</v>
      </c>
      <c r="V49" s="101">
        <v>0.18382599999999999</v>
      </c>
      <c r="W49" s="101">
        <v>0.109886</v>
      </c>
      <c r="X49" s="101">
        <v>0.13877999999999999</v>
      </c>
      <c r="Y49" s="101">
        <v>7.7136999999999997E-2</v>
      </c>
      <c r="Z49" s="101">
        <v>0.17312900000000001</v>
      </c>
      <c r="AA49" s="101">
        <v>0.13955000000000001</v>
      </c>
      <c r="AB49" s="46">
        <v>4.1026220000000002</v>
      </c>
      <c r="AC49" s="46">
        <f t="shared" si="15"/>
        <v>0</v>
      </c>
    </row>
    <row r="50" spans="1:29" ht="18.75" customHeight="1">
      <c r="A50" s="16" t="s">
        <v>96</v>
      </c>
      <c r="B50" s="31" t="s">
        <v>105</v>
      </c>
      <c r="C50" s="277" t="s">
        <v>106</v>
      </c>
      <c r="D50" s="18">
        <f t="shared" si="14"/>
        <v>36.166404</v>
      </c>
      <c r="E50" s="18">
        <f>D50/D$44*100</f>
        <v>1.6743449504803685</v>
      </c>
      <c r="F50" s="101">
        <v>1.8707640000000001</v>
      </c>
      <c r="G50" s="101">
        <v>4.6398719999999996</v>
      </c>
      <c r="H50" s="101">
        <v>1.575231</v>
      </c>
      <c r="I50" s="101">
        <v>2.1938949999999999</v>
      </c>
      <c r="J50" s="101">
        <v>0.86589400000000005</v>
      </c>
      <c r="K50" s="101">
        <v>2.4662280000000001</v>
      </c>
      <c r="L50" s="101">
        <v>2.710515</v>
      </c>
      <c r="M50" s="101">
        <v>1.0957570000000001</v>
      </c>
      <c r="N50" s="101">
        <v>0.42530000000000001</v>
      </c>
      <c r="O50" s="101">
        <v>1.218666</v>
      </c>
      <c r="P50" s="101">
        <v>0.84509299999999998</v>
      </c>
      <c r="Q50" s="101">
        <v>1.5669439999999999</v>
      </c>
      <c r="R50" s="101">
        <v>1.3202469999999999</v>
      </c>
      <c r="S50" s="101">
        <v>0.59835000000000005</v>
      </c>
      <c r="T50" s="101">
        <v>3.9203549999999998</v>
      </c>
      <c r="U50" s="101">
        <v>2.6833390000000001</v>
      </c>
      <c r="V50" s="101">
        <v>0.84393399999999996</v>
      </c>
      <c r="W50" s="101">
        <v>1.08765</v>
      </c>
      <c r="X50" s="101">
        <v>0.69162500000000005</v>
      </c>
      <c r="Y50" s="101">
        <v>1.7240599999999999</v>
      </c>
      <c r="Z50" s="101">
        <v>0.81478099999999998</v>
      </c>
      <c r="AA50" s="101">
        <v>1.0079039999999999</v>
      </c>
      <c r="AB50" s="46">
        <v>36.166404</v>
      </c>
      <c r="AC50" s="46">
        <f t="shared" si="15"/>
        <v>0</v>
      </c>
    </row>
    <row r="51" spans="1:29" ht="18.75" customHeight="1">
      <c r="A51" s="16" t="s">
        <v>96</v>
      </c>
      <c r="B51" s="31" t="s">
        <v>107</v>
      </c>
      <c r="C51" s="277" t="s">
        <v>108</v>
      </c>
      <c r="D51" s="18">
        <f t="shared" si="14"/>
        <v>8.508856999999999</v>
      </c>
      <c r="E51" s="18">
        <f>D51/D$44*100</f>
        <v>0.39392254071788657</v>
      </c>
      <c r="F51" s="101">
        <v>1.0207679999999999</v>
      </c>
      <c r="G51" s="101">
        <v>0.9</v>
      </c>
      <c r="H51" s="101">
        <v>0</v>
      </c>
      <c r="I51" s="101">
        <v>0.21473900000000001</v>
      </c>
      <c r="J51" s="101">
        <v>0.575681</v>
      </c>
      <c r="K51" s="101">
        <v>0</v>
      </c>
      <c r="L51" s="101">
        <v>0.26608199999999999</v>
      </c>
      <c r="M51" s="101">
        <v>0</v>
      </c>
      <c r="N51" s="101">
        <v>0.33</v>
      </c>
      <c r="O51" s="101">
        <v>0.30904900000000002</v>
      </c>
      <c r="P51" s="101">
        <v>0.32561699999999999</v>
      </c>
      <c r="Q51" s="101">
        <v>0.17350199999999999</v>
      </c>
      <c r="R51" s="101">
        <v>0.33694600000000002</v>
      </c>
      <c r="S51" s="101">
        <v>0</v>
      </c>
      <c r="T51" s="101">
        <v>0.951102</v>
      </c>
      <c r="U51" s="101">
        <v>0</v>
      </c>
      <c r="V51" s="101">
        <v>0.53548899999999999</v>
      </c>
      <c r="W51" s="101">
        <v>0.44700099999999998</v>
      </c>
      <c r="X51" s="101">
        <v>0</v>
      </c>
      <c r="Y51" s="101">
        <v>1.001512</v>
      </c>
      <c r="Z51" s="101">
        <v>0.47043499999999999</v>
      </c>
      <c r="AA51" s="101">
        <v>0.65093400000000001</v>
      </c>
      <c r="AB51" s="46">
        <v>8.5088570000000008</v>
      </c>
      <c r="AC51" s="46">
        <f t="shared" si="15"/>
        <v>0</v>
      </c>
    </row>
    <row r="52" spans="1:29" ht="18.75" customHeight="1">
      <c r="A52" s="16" t="s">
        <v>96</v>
      </c>
      <c r="B52" s="31" t="s">
        <v>109</v>
      </c>
      <c r="C52" s="277" t="s">
        <v>110</v>
      </c>
      <c r="D52" s="18">
        <f t="shared" si="14"/>
        <v>330.46585799999991</v>
      </c>
      <c r="E52" s="18">
        <f t="shared" si="16"/>
        <v>15.299111314701412</v>
      </c>
      <c r="F52" s="101">
        <v>0.185</v>
      </c>
      <c r="G52" s="101">
        <v>1.9688050000000004</v>
      </c>
      <c r="H52" s="101">
        <v>6.5000000000000002E-2</v>
      </c>
      <c r="I52" s="101">
        <v>0.41170000000000007</v>
      </c>
      <c r="J52" s="101">
        <v>0.19500000000000001</v>
      </c>
      <c r="K52" s="101">
        <v>75.875</v>
      </c>
      <c r="L52" s="101">
        <v>0.19500000000000001</v>
      </c>
      <c r="M52" s="101">
        <v>0.137735</v>
      </c>
      <c r="N52" s="101">
        <v>0.01</v>
      </c>
      <c r="O52" s="101">
        <v>0.24500000000000002</v>
      </c>
      <c r="P52" s="101">
        <v>50.919545999999997</v>
      </c>
      <c r="Q52" s="101">
        <v>60.438701999999999</v>
      </c>
      <c r="R52" s="101">
        <v>65.235290000000006</v>
      </c>
      <c r="S52" s="101">
        <v>0</v>
      </c>
      <c r="T52" s="101">
        <v>0.02</v>
      </c>
      <c r="U52" s="101">
        <v>72.547547999999992</v>
      </c>
      <c r="V52" s="101">
        <v>0</v>
      </c>
      <c r="W52" s="101">
        <v>1.6122620000000001</v>
      </c>
      <c r="X52" s="101">
        <v>0.1867</v>
      </c>
      <c r="Y52" s="101">
        <v>0.18000000000000002</v>
      </c>
      <c r="Z52" s="101">
        <v>0.02</v>
      </c>
      <c r="AA52" s="101">
        <v>1.7569999999999999E-2</v>
      </c>
      <c r="AB52" s="46">
        <v>330.46585800000003</v>
      </c>
      <c r="AC52" s="46">
        <f t="shared" si="15"/>
        <v>0</v>
      </c>
    </row>
    <row r="53" spans="1:29" ht="18.75" customHeight="1">
      <c r="A53" s="16" t="s">
        <v>96</v>
      </c>
      <c r="B53" s="31" t="s">
        <v>111</v>
      </c>
      <c r="C53" s="277" t="s">
        <v>112</v>
      </c>
      <c r="D53" s="18">
        <f t="shared" si="14"/>
        <v>0.38142199999999998</v>
      </c>
      <c r="E53" s="18">
        <f t="shared" si="16"/>
        <v>1.7658155886942011E-2</v>
      </c>
      <c r="F53" s="101">
        <v>0.10676099999999999</v>
      </c>
      <c r="G53" s="101">
        <v>0</v>
      </c>
      <c r="H53" s="101">
        <v>1.2030000000000001E-2</v>
      </c>
      <c r="I53" s="101">
        <v>1.5681E-2</v>
      </c>
      <c r="J53" s="101">
        <v>0</v>
      </c>
      <c r="K53" s="101">
        <v>0.02</v>
      </c>
      <c r="L53" s="101">
        <v>0</v>
      </c>
      <c r="M53" s="101">
        <v>0</v>
      </c>
      <c r="N53" s="101">
        <v>0.02</v>
      </c>
      <c r="O53" s="101">
        <v>2.0820999999999999E-2</v>
      </c>
      <c r="P53" s="101">
        <v>1.3719E-2</v>
      </c>
      <c r="Q53" s="101">
        <v>1.9362999999999998E-2</v>
      </c>
      <c r="R53" s="101">
        <v>9.1900000000000003E-3</v>
      </c>
      <c r="S53" s="101">
        <v>0</v>
      </c>
      <c r="T53" s="101">
        <v>3.6516E-2</v>
      </c>
      <c r="U53" s="101">
        <v>3.9158999999999999E-2</v>
      </c>
      <c r="V53" s="101">
        <v>0</v>
      </c>
      <c r="W53" s="101">
        <v>0</v>
      </c>
      <c r="X53" s="101">
        <v>0</v>
      </c>
      <c r="Y53" s="101">
        <v>6.8182000000000006E-2</v>
      </c>
      <c r="Z53" s="101">
        <v>0</v>
      </c>
      <c r="AA53" s="101">
        <v>0</v>
      </c>
      <c r="AB53" s="46">
        <v>0.38142199999999998</v>
      </c>
      <c r="AC53" s="46">
        <f t="shared" si="15"/>
        <v>0</v>
      </c>
    </row>
    <row r="54" spans="1:29" ht="18.75" customHeight="1">
      <c r="A54" s="16" t="s">
        <v>96</v>
      </c>
      <c r="B54" s="31" t="s">
        <v>113</v>
      </c>
      <c r="C54" s="277" t="s">
        <v>114</v>
      </c>
      <c r="D54" s="18"/>
      <c r="E54" s="18"/>
      <c r="F54" s="101"/>
      <c r="G54" s="101"/>
      <c r="H54" s="101"/>
      <c r="I54" s="101"/>
      <c r="J54" s="101"/>
      <c r="K54" s="101"/>
      <c r="L54" s="101"/>
      <c r="M54" s="101"/>
      <c r="N54" s="101"/>
      <c r="O54" s="101"/>
      <c r="P54" s="101"/>
      <c r="Q54" s="101"/>
      <c r="R54" s="101"/>
      <c r="S54" s="101"/>
      <c r="T54" s="101"/>
      <c r="U54" s="101"/>
      <c r="V54" s="101"/>
      <c r="W54" s="101"/>
      <c r="X54" s="101"/>
      <c r="Y54" s="101"/>
      <c r="Z54" s="101"/>
      <c r="AA54" s="101"/>
      <c r="AB54" s="46">
        <v>0</v>
      </c>
      <c r="AC54" s="46"/>
    </row>
    <row r="55" spans="1:29" ht="18.75" customHeight="1">
      <c r="A55" s="16" t="s">
        <v>96</v>
      </c>
      <c r="B55" s="28" t="s">
        <v>115</v>
      </c>
      <c r="C55" s="277" t="s">
        <v>116</v>
      </c>
      <c r="D55" s="18">
        <f t="shared" ref="D55:D76" si="17">SUM(F55:AA55)</f>
        <v>0.288526</v>
      </c>
      <c r="E55" s="18">
        <f>D55/D$33*100</f>
        <v>6.3947141996246511E-3</v>
      </c>
      <c r="F55" s="101">
        <v>0.20355300000000001</v>
      </c>
      <c r="G55" s="101">
        <v>0</v>
      </c>
      <c r="H55" s="101">
        <v>0</v>
      </c>
      <c r="I55" s="101">
        <v>0</v>
      </c>
      <c r="J55" s="101">
        <v>8.4973000000000007E-2</v>
      </c>
      <c r="K55" s="101">
        <v>0</v>
      </c>
      <c r="L55" s="101">
        <v>0</v>
      </c>
      <c r="M55" s="101">
        <v>0</v>
      </c>
      <c r="N55" s="101">
        <v>0</v>
      </c>
      <c r="O55" s="101">
        <v>0</v>
      </c>
      <c r="P55" s="101">
        <v>0</v>
      </c>
      <c r="Q55" s="101">
        <v>0</v>
      </c>
      <c r="R55" s="101">
        <v>0</v>
      </c>
      <c r="S55" s="101">
        <v>0</v>
      </c>
      <c r="T55" s="101">
        <v>0</v>
      </c>
      <c r="U55" s="101">
        <v>0</v>
      </c>
      <c r="V55" s="101">
        <v>0</v>
      </c>
      <c r="W55" s="101">
        <v>0</v>
      </c>
      <c r="X55" s="101">
        <v>0</v>
      </c>
      <c r="Y55" s="101">
        <v>0</v>
      </c>
      <c r="Z55" s="101">
        <v>0</v>
      </c>
      <c r="AA55" s="101">
        <v>0</v>
      </c>
      <c r="AB55" s="46">
        <v>0.288526</v>
      </c>
      <c r="AC55" s="46">
        <f t="shared" ref="AC55:AC76" si="18">D55-AB55</f>
        <v>0</v>
      </c>
    </row>
    <row r="56" spans="1:29" ht="18.75" customHeight="1">
      <c r="A56" s="16" t="s">
        <v>96</v>
      </c>
      <c r="B56" s="33" t="s">
        <v>117</v>
      </c>
      <c r="C56" s="277" t="s">
        <v>118</v>
      </c>
      <c r="D56" s="18">
        <f t="shared" si="17"/>
        <v>50.781441000000001</v>
      </c>
      <c r="E56" s="18">
        <f>D56/D$33*100</f>
        <v>1.1254888704660981</v>
      </c>
      <c r="F56" s="101">
        <v>6.0031000000000001E-2</v>
      </c>
      <c r="G56" s="101">
        <v>0</v>
      </c>
      <c r="H56" s="101">
        <v>0.2</v>
      </c>
      <c r="I56" s="101">
        <v>0</v>
      </c>
      <c r="J56" s="101">
        <v>0</v>
      </c>
      <c r="K56" s="101">
        <v>0.34103099999999997</v>
      </c>
      <c r="L56" s="101">
        <v>0</v>
      </c>
      <c r="M56" s="101">
        <v>0</v>
      </c>
      <c r="N56" s="101">
        <v>0</v>
      </c>
      <c r="O56" s="101">
        <v>0</v>
      </c>
      <c r="P56" s="101">
        <v>0</v>
      </c>
      <c r="Q56" s="101">
        <v>0</v>
      </c>
      <c r="R56" s="101">
        <v>0</v>
      </c>
      <c r="S56" s="101">
        <v>0</v>
      </c>
      <c r="T56" s="101">
        <v>1.4173750000000001</v>
      </c>
      <c r="U56" s="101">
        <v>0</v>
      </c>
      <c r="V56" s="101">
        <v>0</v>
      </c>
      <c r="W56" s="101">
        <v>2.4541E-2</v>
      </c>
      <c r="X56" s="101">
        <v>0</v>
      </c>
      <c r="Y56" s="101">
        <v>0</v>
      </c>
      <c r="Z56" s="101">
        <v>48.738463000000003</v>
      </c>
      <c r="AA56" s="101">
        <v>0</v>
      </c>
      <c r="AB56" s="46">
        <v>50.781441000000008</v>
      </c>
      <c r="AC56" s="46">
        <f t="shared" si="18"/>
        <v>0</v>
      </c>
    </row>
    <row r="57" spans="1:29" ht="18.75" customHeight="1">
      <c r="A57" s="16" t="s">
        <v>96</v>
      </c>
      <c r="B57" s="32" t="s">
        <v>119</v>
      </c>
      <c r="C57" s="277" t="s">
        <v>120</v>
      </c>
      <c r="D57" s="18">
        <f t="shared" si="17"/>
        <v>0.68459199999999998</v>
      </c>
      <c r="E57" s="18">
        <f>D57/D$33*100</f>
        <v>1.5172879336175732E-2</v>
      </c>
      <c r="F57" s="101">
        <v>0.68459199999999998</v>
      </c>
      <c r="G57" s="101">
        <v>0</v>
      </c>
      <c r="H57" s="101">
        <v>0</v>
      </c>
      <c r="I57" s="101">
        <v>0</v>
      </c>
      <c r="J57" s="101">
        <v>0</v>
      </c>
      <c r="K57" s="101">
        <v>0</v>
      </c>
      <c r="L57" s="101">
        <v>0</v>
      </c>
      <c r="M57" s="101">
        <v>0</v>
      </c>
      <c r="N57" s="101">
        <v>0</v>
      </c>
      <c r="O57" s="101">
        <v>0</v>
      </c>
      <c r="P57" s="101">
        <v>0</v>
      </c>
      <c r="Q57" s="101">
        <v>0</v>
      </c>
      <c r="R57" s="101">
        <v>0</v>
      </c>
      <c r="S57" s="101">
        <v>0</v>
      </c>
      <c r="T57" s="101">
        <v>0</v>
      </c>
      <c r="U57" s="101">
        <v>0</v>
      </c>
      <c r="V57" s="101">
        <v>0</v>
      </c>
      <c r="W57" s="101">
        <v>0</v>
      </c>
      <c r="X57" s="101">
        <v>0</v>
      </c>
      <c r="Y57" s="101">
        <v>0</v>
      </c>
      <c r="Z57" s="101">
        <v>0</v>
      </c>
      <c r="AA57" s="101">
        <v>0</v>
      </c>
      <c r="AB57" s="46">
        <v>0.68459199999999998</v>
      </c>
      <c r="AC57" s="46">
        <f t="shared" si="18"/>
        <v>0</v>
      </c>
    </row>
    <row r="58" spans="1:29" ht="30">
      <c r="A58" s="16" t="s">
        <v>96</v>
      </c>
      <c r="B58" s="32" t="s">
        <v>121</v>
      </c>
      <c r="C58" s="277" t="s">
        <v>122</v>
      </c>
      <c r="D58" s="18">
        <f t="shared" si="17"/>
        <v>76.249455999999995</v>
      </c>
      <c r="E58" s="18">
        <f>D58/D$33*100</f>
        <v>1.6899464138304867</v>
      </c>
      <c r="F58" s="101">
        <v>1.593E-2</v>
      </c>
      <c r="G58" s="101">
        <v>7.0088290000000004</v>
      </c>
      <c r="H58" s="101">
        <v>0</v>
      </c>
      <c r="I58" s="101">
        <v>7.0833690000000002</v>
      </c>
      <c r="J58" s="101">
        <v>0.12609899999999999</v>
      </c>
      <c r="K58" s="101">
        <v>4.2937050000000001</v>
      </c>
      <c r="L58" s="101">
        <v>5.5846729999999996</v>
      </c>
      <c r="M58" s="101">
        <v>8.966E-3</v>
      </c>
      <c r="N58" s="101">
        <v>7.4009999999999996E-3</v>
      </c>
      <c r="O58" s="101">
        <v>2.9242309999999998</v>
      </c>
      <c r="P58" s="101">
        <v>4.9213009999999997</v>
      </c>
      <c r="Q58" s="101">
        <v>0.25784600000000002</v>
      </c>
      <c r="R58" s="101">
        <v>1.447929</v>
      </c>
      <c r="S58" s="101">
        <v>0</v>
      </c>
      <c r="T58" s="101">
        <v>22.859223</v>
      </c>
      <c r="U58" s="101">
        <v>6.9625440000000003</v>
      </c>
      <c r="V58" s="101">
        <v>0.373332</v>
      </c>
      <c r="W58" s="101">
        <v>2.0917999999999999E-2</v>
      </c>
      <c r="X58" s="101">
        <v>1.963025</v>
      </c>
      <c r="Y58" s="101">
        <v>9.9294379999999993</v>
      </c>
      <c r="Z58" s="101">
        <v>0.46069700000000002</v>
      </c>
      <c r="AA58" s="101">
        <v>0</v>
      </c>
      <c r="AB58" s="46">
        <v>76.249455999999995</v>
      </c>
      <c r="AC58" s="46">
        <f t="shared" si="18"/>
        <v>0</v>
      </c>
    </row>
    <row r="59" spans="1:29" ht="18.75" customHeight="1">
      <c r="A59" s="16" t="s">
        <v>96</v>
      </c>
      <c r="B59" s="31" t="s">
        <v>300</v>
      </c>
      <c r="C59" s="277" t="s">
        <v>124</v>
      </c>
      <c r="D59" s="18">
        <f t="shared" si="17"/>
        <v>0</v>
      </c>
      <c r="E59" s="18">
        <f>D59/D$44*100</f>
        <v>0</v>
      </c>
      <c r="F59" s="101">
        <v>0</v>
      </c>
      <c r="G59" s="101">
        <v>0</v>
      </c>
      <c r="H59" s="101">
        <v>0</v>
      </c>
      <c r="I59" s="101">
        <v>0</v>
      </c>
      <c r="J59" s="101">
        <v>0</v>
      </c>
      <c r="K59" s="101">
        <v>0</v>
      </c>
      <c r="L59" s="101">
        <v>0</v>
      </c>
      <c r="M59" s="101">
        <v>0</v>
      </c>
      <c r="N59" s="101">
        <v>0</v>
      </c>
      <c r="O59" s="101">
        <v>0</v>
      </c>
      <c r="P59" s="101">
        <v>0</v>
      </c>
      <c r="Q59" s="101">
        <v>0</v>
      </c>
      <c r="R59" s="101">
        <v>0</v>
      </c>
      <c r="S59" s="101">
        <v>0</v>
      </c>
      <c r="T59" s="101">
        <v>0</v>
      </c>
      <c r="U59" s="101">
        <v>0</v>
      </c>
      <c r="V59" s="101">
        <v>0</v>
      </c>
      <c r="W59" s="101">
        <v>0</v>
      </c>
      <c r="X59" s="101">
        <v>0</v>
      </c>
      <c r="Y59" s="101">
        <v>0</v>
      </c>
      <c r="Z59" s="101">
        <v>0</v>
      </c>
      <c r="AA59" s="101">
        <v>0</v>
      </c>
      <c r="AB59" s="46">
        <v>0</v>
      </c>
      <c r="AC59" s="46">
        <f t="shared" si="18"/>
        <v>0</v>
      </c>
    </row>
    <row r="60" spans="1:29" ht="18.75" customHeight="1">
      <c r="A60" s="16" t="s">
        <v>96</v>
      </c>
      <c r="B60" s="31" t="s">
        <v>125</v>
      </c>
      <c r="C60" s="277" t="s">
        <v>126</v>
      </c>
      <c r="D60" s="18">
        <f t="shared" si="17"/>
        <v>0.14613200000000001</v>
      </c>
      <c r="E60" s="18">
        <f t="shared" si="16"/>
        <v>6.7652669118997075E-3</v>
      </c>
      <c r="F60" s="101">
        <v>0.14613200000000001</v>
      </c>
      <c r="G60" s="101">
        <v>0</v>
      </c>
      <c r="H60" s="101">
        <v>0</v>
      </c>
      <c r="I60" s="101">
        <v>0</v>
      </c>
      <c r="J60" s="101">
        <v>0</v>
      </c>
      <c r="K60" s="101">
        <v>0</v>
      </c>
      <c r="L60" s="101">
        <v>0</v>
      </c>
      <c r="M60" s="101">
        <v>0</v>
      </c>
      <c r="N60" s="101">
        <v>0</v>
      </c>
      <c r="O60" s="101">
        <v>0</v>
      </c>
      <c r="P60" s="101">
        <v>0</v>
      </c>
      <c r="Q60" s="101">
        <v>0</v>
      </c>
      <c r="R60" s="101">
        <v>0</v>
      </c>
      <c r="S60" s="101">
        <v>0</v>
      </c>
      <c r="T60" s="101">
        <v>0</v>
      </c>
      <c r="U60" s="101">
        <v>0</v>
      </c>
      <c r="V60" s="101">
        <v>0</v>
      </c>
      <c r="W60" s="101">
        <v>0</v>
      </c>
      <c r="X60" s="101">
        <v>0</v>
      </c>
      <c r="Y60" s="101">
        <v>0</v>
      </c>
      <c r="Z60" s="101">
        <v>0</v>
      </c>
      <c r="AA60" s="101">
        <v>0</v>
      </c>
      <c r="AB60" s="46">
        <v>0.14613200000000001</v>
      </c>
      <c r="AC60" s="46">
        <f t="shared" si="18"/>
        <v>0</v>
      </c>
    </row>
    <row r="61" spans="1:29" ht="18.75" customHeight="1">
      <c r="A61" s="16" t="s">
        <v>96</v>
      </c>
      <c r="B61" s="31" t="s">
        <v>127</v>
      </c>
      <c r="C61" s="277" t="s">
        <v>128</v>
      </c>
      <c r="D61" s="18">
        <f t="shared" si="17"/>
        <v>1.834587</v>
      </c>
      <c r="E61" s="18">
        <f t="shared" si="16"/>
        <v>8.4933284483216187E-2</v>
      </c>
      <c r="F61" s="101">
        <v>0.34080500000000002</v>
      </c>
      <c r="G61" s="101">
        <v>0</v>
      </c>
      <c r="H61" s="101">
        <v>0</v>
      </c>
      <c r="I61" s="101">
        <v>0</v>
      </c>
      <c r="J61" s="101">
        <v>9.5661999999999997E-2</v>
      </c>
      <c r="K61" s="101">
        <v>0</v>
      </c>
      <c r="L61" s="101">
        <v>0</v>
      </c>
      <c r="M61" s="101">
        <v>0</v>
      </c>
      <c r="N61" s="101">
        <v>0</v>
      </c>
      <c r="O61" s="101">
        <v>0</v>
      </c>
      <c r="P61" s="101">
        <v>0.374081</v>
      </c>
      <c r="Q61" s="101">
        <v>0</v>
      </c>
      <c r="R61" s="101">
        <v>0</v>
      </c>
      <c r="S61" s="101">
        <v>0</v>
      </c>
      <c r="T61" s="101">
        <v>0.43123499999999998</v>
      </c>
      <c r="U61" s="101">
        <v>7.0983000000000004E-2</v>
      </c>
      <c r="V61" s="101">
        <v>0</v>
      </c>
      <c r="W61" s="101">
        <v>0.43582199999999999</v>
      </c>
      <c r="X61" s="101">
        <v>0</v>
      </c>
      <c r="Y61" s="101">
        <v>0</v>
      </c>
      <c r="Z61" s="101">
        <v>8.5999000000000006E-2</v>
      </c>
      <c r="AA61" s="101">
        <v>0</v>
      </c>
      <c r="AB61" s="46">
        <v>1.834587</v>
      </c>
      <c r="AC61" s="46">
        <f t="shared" si="18"/>
        <v>0</v>
      </c>
    </row>
    <row r="62" spans="1:29" ht="21.95" customHeight="1">
      <c r="A62" s="16" t="s">
        <v>129</v>
      </c>
      <c r="B62" s="28" t="s">
        <v>130</v>
      </c>
      <c r="C62" s="277" t="s">
        <v>131</v>
      </c>
      <c r="D62" s="18">
        <f t="shared" si="17"/>
        <v>0</v>
      </c>
      <c r="E62" s="18">
        <f t="shared" ref="E62:E75" si="19">D62/D$33*100</f>
        <v>0</v>
      </c>
      <c r="F62" s="101">
        <v>0</v>
      </c>
      <c r="G62" s="101">
        <v>0</v>
      </c>
      <c r="H62" s="101">
        <v>0</v>
      </c>
      <c r="I62" s="101">
        <v>0</v>
      </c>
      <c r="J62" s="101">
        <v>0</v>
      </c>
      <c r="K62" s="101">
        <v>0</v>
      </c>
      <c r="L62" s="101">
        <v>0</v>
      </c>
      <c r="M62" s="101">
        <v>0</v>
      </c>
      <c r="N62" s="101">
        <v>0</v>
      </c>
      <c r="O62" s="101">
        <v>0</v>
      </c>
      <c r="P62" s="101">
        <v>0</v>
      </c>
      <c r="Q62" s="101">
        <v>0</v>
      </c>
      <c r="R62" s="101">
        <v>0</v>
      </c>
      <c r="S62" s="101">
        <v>0</v>
      </c>
      <c r="T62" s="101">
        <v>0</v>
      </c>
      <c r="U62" s="101">
        <v>0</v>
      </c>
      <c r="V62" s="101">
        <v>0</v>
      </c>
      <c r="W62" s="101">
        <v>0</v>
      </c>
      <c r="X62" s="101">
        <v>0</v>
      </c>
      <c r="Y62" s="101">
        <v>0</v>
      </c>
      <c r="Z62" s="101">
        <v>0</v>
      </c>
      <c r="AA62" s="101">
        <v>0</v>
      </c>
      <c r="AB62" s="46">
        <v>0</v>
      </c>
      <c r="AC62" s="46">
        <f t="shared" si="18"/>
        <v>0</v>
      </c>
    </row>
    <row r="63" spans="1:29" ht="21.95" customHeight="1">
      <c r="A63" s="16" t="s">
        <v>132</v>
      </c>
      <c r="B63" s="32" t="s">
        <v>133</v>
      </c>
      <c r="C63" s="277" t="s">
        <v>134</v>
      </c>
      <c r="D63" s="18">
        <f t="shared" si="17"/>
        <v>11.571136999999997</v>
      </c>
      <c r="E63" s="18">
        <f>D63/D$33*100</f>
        <v>0.25645561952719048</v>
      </c>
      <c r="F63" s="101">
        <v>0.15242</v>
      </c>
      <c r="G63" s="101">
        <v>0.68823199999999995</v>
      </c>
      <c r="H63" s="101">
        <v>0.13281399999999999</v>
      </c>
      <c r="I63" s="101">
        <v>0.54965900000000001</v>
      </c>
      <c r="J63" s="101">
        <v>0.37937799999999999</v>
      </c>
      <c r="K63" s="101">
        <v>0.89165399999999995</v>
      </c>
      <c r="L63" s="101">
        <v>0.52033200000000002</v>
      </c>
      <c r="M63" s="101">
        <v>0.403584</v>
      </c>
      <c r="N63" s="101">
        <v>0.62202099999999994</v>
      </c>
      <c r="O63" s="101">
        <v>0.36803999999999998</v>
      </c>
      <c r="P63" s="101">
        <v>0.38475199999999998</v>
      </c>
      <c r="Q63" s="101">
        <v>0.54325299999999999</v>
      </c>
      <c r="R63" s="101">
        <v>0.85953900000000005</v>
      </c>
      <c r="S63" s="101">
        <v>0.20183599999999999</v>
      </c>
      <c r="T63" s="101">
        <v>0.82939600000000002</v>
      </c>
      <c r="U63" s="101">
        <v>0.44745000000000001</v>
      </c>
      <c r="V63" s="101">
        <v>1.709924</v>
      </c>
      <c r="W63" s="101">
        <v>0.37590200000000001</v>
      </c>
      <c r="X63" s="101">
        <v>0.62900999999999996</v>
      </c>
      <c r="Y63" s="101">
        <v>0.52981599999999995</v>
      </c>
      <c r="Z63" s="101">
        <v>0.16520599999999999</v>
      </c>
      <c r="AA63" s="101">
        <v>0.186919</v>
      </c>
      <c r="AB63" s="46">
        <v>11.571136999999998</v>
      </c>
      <c r="AC63" s="46">
        <f t="shared" si="18"/>
        <v>0</v>
      </c>
    </row>
    <row r="64" spans="1:29" ht="21.95" customHeight="1">
      <c r="A64" s="16" t="s">
        <v>135</v>
      </c>
      <c r="B64" s="32" t="s">
        <v>136</v>
      </c>
      <c r="C64" s="277" t="s">
        <v>137</v>
      </c>
      <c r="D64" s="18">
        <f t="shared" si="17"/>
        <v>0.89298599999999995</v>
      </c>
      <c r="E64" s="18">
        <f>D64/D$33*100</f>
        <v>1.9791596785960427E-2</v>
      </c>
      <c r="F64" s="101">
        <v>0.122986</v>
      </c>
      <c r="G64" s="101">
        <v>0.76999999999999991</v>
      </c>
      <c r="H64" s="101">
        <v>0</v>
      </c>
      <c r="I64" s="101">
        <v>0</v>
      </c>
      <c r="J64" s="101">
        <v>0</v>
      </c>
      <c r="K64" s="101">
        <v>0</v>
      </c>
      <c r="L64" s="101">
        <v>0</v>
      </c>
      <c r="M64" s="101">
        <v>0</v>
      </c>
      <c r="N64" s="101">
        <v>0</v>
      </c>
      <c r="O64" s="101">
        <v>0</v>
      </c>
      <c r="P64" s="101">
        <v>0</v>
      </c>
      <c r="Q64" s="101">
        <v>0</v>
      </c>
      <c r="R64" s="101">
        <v>0</v>
      </c>
      <c r="S64" s="101">
        <v>0</v>
      </c>
      <c r="T64" s="101">
        <v>0</v>
      </c>
      <c r="U64" s="101">
        <v>0</v>
      </c>
      <c r="V64" s="101">
        <v>0</v>
      </c>
      <c r="W64" s="101">
        <v>0</v>
      </c>
      <c r="X64" s="101">
        <v>0</v>
      </c>
      <c r="Y64" s="101">
        <v>0</v>
      </c>
      <c r="Z64" s="101">
        <v>0</v>
      </c>
      <c r="AA64" s="101">
        <v>0</v>
      </c>
      <c r="AB64" s="46">
        <v>0.89298599999999995</v>
      </c>
      <c r="AC64" s="46">
        <f t="shared" si="18"/>
        <v>0</v>
      </c>
    </row>
    <row r="65" spans="1:29" ht="21.95" customHeight="1">
      <c r="A65" s="16" t="s">
        <v>138</v>
      </c>
      <c r="B65" s="33" t="s">
        <v>139</v>
      </c>
      <c r="C65" s="277" t="s">
        <v>140</v>
      </c>
      <c r="D65" s="18">
        <f t="shared" si="17"/>
        <v>676.01169500000003</v>
      </c>
      <c r="E65" s="18">
        <f t="shared" si="19"/>
        <v>14.982710692030626</v>
      </c>
      <c r="F65" s="101">
        <v>0</v>
      </c>
      <c r="G65" s="101">
        <v>76.325156000000007</v>
      </c>
      <c r="H65" s="101">
        <v>6.4293499999999995</v>
      </c>
      <c r="I65" s="101">
        <v>49.328218</v>
      </c>
      <c r="J65" s="101">
        <v>32.294615</v>
      </c>
      <c r="K65" s="101">
        <v>30.720410999999999</v>
      </c>
      <c r="L65" s="101">
        <v>59.23415</v>
      </c>
      <c r="M65" s="101">
        <v>22.253043000000002</v>
      </c>
      <c r="N65" s="101">
        <v>12.890694</v>
      </c>
      <c r="O65" s="101">
        <v>36.274903000000002</v>
      </c>
      <c r="P65" s="101">
        <v>15.223644</v>
      </c>
      <c r="Q65" s="101">
        <v>31.967135000000003</v>
      </c>
      <c r="R65" s="101">
        <v>29.431096</v>
      </c>
      <c r="S65" s="101">
        <v>6.691757</v>
      </c>
      <c r="T65" s="101">
        <v>84.230976999999996</v>
      </c>
      <c r="U65" s="101">
        <v>33.310406</v>
      </c>
      <c r="V65" s="101">
        <v>22.466054</v>
      </c>
      <c r="W65" s="101">
        <v>27.378902</v>
      </c>
      <c r="X65" s="101">
        <v>11.937035</v>
      </c>
      <c r="Y65" s="101">
        <v>67.314340999999999</v>
      </c>
      <c r="Z65" s="101">
        <v>15.341512000000002</v>
      </c>
      <c r="AA65" s="101">
        <v>4.9682959999999996</v>
      </c>
      <c r="AB65" s="46">
        <v>676.01169499999992</v>
      </c>
      <c r="AC65" s="46">
        <f t="shared" si="18"/>
        <v>0</v>
      </c>
    </row>
    <row r="66" spans="1:29" ht="21.95" customHeight="1">
      <c r="A66" s="16" t="s">
        <v>141</v>
      </c>
      <c r="B66" s="32" t="s">
        <v>142</v>
      </c>
      <c r="C66" s="277" t="s">
        <v>143</v>
      </c>
      <c r="D66" s="18">
        <f t="shared" si="17"/>
        <v>32.354501999999997</v>
      </c>
      <c r="E66" s="18">
        <f>D66/D$33*100</f>
        <v>0.71708543895934551</v>
      </c>
      <c r="F66" s="101">
        <v>26.214502</v>
      </c>
      <c r="G66" s="101">
        <v>6.1400000000000006</v>
      </c>
      <c r="H66" s="101">
        <v>0</v>
      </c>
      <c r="I66" s="101">
        <v>0</v>
      </c>
      <c r="J66" s="101">
        <v>0</v>
      </c>
      <c r="K66" s="101">
        <v>0</v>
      </c>
      <c r="L66" s="101">
        <v>0</v>
      </c>
      <c r="M66" s="101">
        <v>0</v>
      </c>
      <c r="N66" s="101">
        <v>0</v>
      </c>
      <c r="O66" s="101">
        <v>0</v>
      </c>
      <c r="P66" s="101">
        <v>0</v>
      </c>
      <c r="Q66" s="101">
        <v>0</v>
      </c>
      <c r="R66" s="101">
        <v>0</v>
      </c>
      <c r="S66" s="101">
        <v>0</v>
      </c>
      <c r="T66" s="101">
        <v>0</v>
      </c>
      <c r="U66" s="101">
        <v>0</v>
      </c>
      <c r="V66" s="101">
        <v>0</v>
      </c>
      <c r="W66" s="101">
        <v>0</v>
      </c>
      <c r="X66" s="101">
        <v>0</v>
      </c>
      <c r="Y66" s="101">
        <v>0</v>
      </c>
      <c r="Z66" s="101">
        <v>0</v>
      </c>
      <c r="AA66" s="101">
        <v>0</v>
      </c>
      <c r="AB66" s="46">
        <v>32.354501999999997</v>
      </c>
      <c r="AC66" s="46">
        <f t="shared" si="18"/>
        <v>0</v>
      </c>
    </row>
    <row r="67" spans="1:29" ht="21.95" customHeight="1">
      <c r="A67" s="16" t="s">
        <v>144</v>
      </c>
      <c r="B67" s="32" t="s">
        <v>145</v>
      </c>
      <c r="C67" s="277" t="s">
        <v>146</v>
      </c>
      <c r="D67" s="18">
        <f t="shared" si="17"/>
        <v>11.925180999999998</v>
      </c>
      <c r="E67" s="18">
        <f t="shared" si="19"/>
        <v>0.26430243469841225</v>
      </c>
      <c r="F67" s="101">
        <v>2.1496649999999997</v>
      </c>
      <c r="G67" s="101">
        <v>0.176371</v>
      </c>
      <c r="H67" s="101">
        <v>0.41226200000000002</v>
      </c>
      <c r="I67" s="101">
        <v>0.49147299999999999</v>
      </c>
      <c r="J67" s="101">
        <v>1.2047400000000001</v>
      </c>
      <c r="K67" s="101">
        <v>0.39232</v>
      </c>
      <c r="L67" s="101">
        <v>0.33663199999999999</v>
      </c>
      <c r="M67" s="101">
        <v>0.30865199999999998</v>
      </c>
      <c r="N67" s="101">
        <v>0.15481900000000001</v>
      </c>
      <c r="O67" s="101">
        <v>0.56701800000000002</v>
      </c>
      <c r="P67" s="101">
        <v>1.1700539999999999</v>
      </c>
      <c r="Q67" s="101">
        <v>1.3446469999999999</v>
      </c>
      <c r="R67" s="101">
        <v>0.11573</v>
      </c>
      <c r="S67" s="101">
        <v>0.23269000000000001</v>
      </c>
      <c r="T67" s="101">
        <v>0.36908999999999997</v>
      </c>
      <c r="U67" s="101">
        <v>0.34332800000000002</v>
      </c>
      <c r="V67" s="101">
        <v>0.31445999999999996</v>
      </c>
      <c r="W67" s="101">
        <v>0.19092000000000001</v>
      </c>
      <c r="X67" s="101">
        <v>0.64998</v>
      </c>
      <c r="Y67" s="101">
        <v>0.11133899999999999</v>
      </c>
      <c r="Z67" s="101">
        <v>0.22140099999999999</v>
      </c>
      <c r="AA67" s="101">
        <v>0.66759000000000002</v>
      </c>
      <c r="AB67" s="46">
        <v>11.925181</v>
      </c>
      <c r="AC67" s="46">
        <f t="shared" si="18"/>
        <v>0</v>
      </c>
    </row>
    <row r="68" spans="1:29" ht="21.95" customHeight="1">
      <c r="A68" s="16" t="s">
        <v>147</v>
      </c>
      <c r="B68" s="32" t="s">
        <v>148</v>
      </c>
      <c r="C68" s="277" t="s">
        <v>149</v>
      </c>
      <c r="D68" s="18">
        <f t="shared" si="17"/>
        <v>1.761593</v>
      </c>
      <c r="E68" s="18">
        <f t="shared" si="19"/>
        <v>3.9042872292477583E-2</v>
      </c>
      <c r="F68" s="18">
        <v>0.99719200000000008</v>
      </c>
      <c r="G68" s="18">
        <v>0.41907299999999997</v>
      </c>
      <c r="H68" s="18">
        <v>0</v>
      </c>
      <c r="I68" s="18">
        <v>0</v>
      </c>
      <c r="J68" s="18">
        <v>0</v>
      </c>
      <c r="K68" s="18">
        <v>4.5622000000000003E-2</v>
      </c>
      <c r="L68" s="18">
        <v>0</v>
      </c>
      <c r="M68" s="18">
        <v>0</v>
      </c>
      <c r="N68" s="18">
        <v>0</v>
      </c>
      <c r="O68" s="18">
        <v>0</v>
      </c>
      <c r="P68" s="18">
        <v>0</v>
      </c>
      <c r="Q68" s="18">
        <v>0</v>
      </c>
      <c r="R68" s="18">
        <v>0</v>
      </c>
      <c r="S68" s="18">
        <v>0</v>
      </c>
      <c r="T68" s="18">
        <v>0</v>
      </c>
      <c r="U68" s="18">
        <v>0</v>
      </c>
      <c r="V68" s="18">
        <v>0</v>
      </c>
      <c r="W68" s="18">
        <v>0.28562900000000002</v>
      </c>
      <c r="X68" s="18">
        <v>0</v>
      </c>
      <c r="Y68" s="18">
        <v>0</v>
      </c>
      <c r="Z68" s="18">
        <v>1.4076999999999999E-2</v>
      </c>
      <c r="AA68" s="18">
        <v>0</v>
      </c>
      <c r="AB68" s="46">
        <v>1.761593</v>
      </c>
      <c r="AC68" s="46">
        <f t="shared" si="18"/>
        <v>0</v>
      </c>
    </row>
    <row r="69" spans="1:29" ht="21.95" customHeight="1">
      <c r="A69" s="16" t="s">
        <v>150</v>
      </c>
      <c r="B69" s="32" t="s">
        <v>151</v>
      </c>
      <c r="C69" s="277" t="s">
        <v>172</v>
      </c>
      <c r="D69" s="18">
        <f t="shared" si="17"/>
        <v>0</v>
      </c>
      <c r="E69" s="18">
        <f t="shared" si="19"/>
        <v>0</v>
      </c>
      <c r="F69" s="101">
        <v>0</v>
      </c>
      <c r="G69" s="101">
        <v>0</v>
      </c>
      <c r="H69" s="101">
        <v>0</v>
      </c>
      <c r="I69" s="101">
        <v>0</v>
      </c>
      <c r="J69" s="101">
        <v>0</v>
      </c>
      <c r="K69" s="101">
        <v>0</v>
      </c>
      <c r="L69" s="101">
        <v>0</v>
      </c>
      <c r="M69" s="101">
        <v>0</v>
      </c>
      <c r="N69" s="101">
        <v>0</v>
      </c>
      <c r="O69" s="101">
        <v>0</v>
      </c>
      <c r="P69" s="101">
        <v>0</v>
      </c>
      <c r="Q69" s="101">
        <v>0</v>
      </c>
      <c r="R69" s="101">
        <v>0</v>
      </c>
      <c r="S69" s="101">
        <v>0</v>
      </c>
      <c r="T69" s="101">
        <v>0</v>
      </c>
      <c r="U69" s="101">
        <v>0</v>
      </c>
      <c r="V69" s="101">
        <v>0</v>
      </c>
      <c r="W69" s="101">
        <v>0</v>
      </c>
      <c r="X69" s="101">
        <v>0</v>
      </c>
      <c r="Y69" s="101">
        <v>0</v>
      </c>
      <c r="Z69" s="101">
        <v>0</v>
      </c>
      <c r="AA69" s="101">
        <v>0</v>
      </c>
      <c r="AB69" s="46">
        <v>0</v>
      </c>
      <c r="AC69" s="46">
        <f t="shared" si="18"/>
        <v>0</v>
      </c>
    </row>
    <row r="70" spans="1:29" ht="21.95" customHeight="1">
      <c r="A70" s="16" t="s">
        <v>152</v>
      </c>
      <c r="B70" s="32" t="s">
        <v>153</v>
      </c>
      <c r="C70" s="277" t="s">
        <v>154</v>
      </c>
      <c r="D70" s="18">
        <f t="shared" si="17"/>
        <v>6.4036869999999988</v>
      </c>
      <c r="E70" s="18">
        <f t="shared" si="19"/>
        <v>0.14192741100923931</v>
      </c>
      <c r="F70" s="101">
        <v>0.13747600000000001</v>
      </c>
      <c r="G70" s="101">
        <v>0.34623100000000001</v>
      </c>
      <c r="H70" s="101">
        <v>0</v>
      </c>
      <c r="I70" s="101">
        <v>0.67227099999999995</v>
      </c>
      <c r="J70" s="101">
        <v>0.12778100000000001</v>
      </c>
      <c r="K70" s="101">
        <v>0.211563</v>
      </c>
      <c r="L70" s="101">
        <v>0.16228600000000001</v>
      </c>
      <c r="M70" s="101">
        <v>0</v>
      </c>
      <c r="N70" s="101">
        <v>0</v>
      </c>
      <c r="O70" s="101">
        <v>0.37937300000000002</v>
      </c>
      <c r="P70" s="101">
        <v>1.0583469999999999</v>
      </c>
      <c r="Q70" s="101">
        <v>0.54403500000000005</v>
      </c>
      <c r="R70" s="101">
        <v>0.54435900000000004</v>
      </c>
      <c r="S70" s="101">
        <v>0</v>
      </c>
      <c r="T70" s="101">
        <v>0.74136999999999997</v>
      </c>
      <c r="U70" s="101">
        <v>0.31898700000000002</v>
      </c>
      <c r="V70" s="101">
        <v>0.161604</v>
      </c>
      <c r="W70" s="101">
        <v>0</v>
      </c>
      <c r="X70" s="101">
        <v>0</v>
      </c>
      <c r="Y70" s="101">
        <v>0.72793699999999995</v>
      </c>
      <c r="Z70" s="101">
        <v>0.270067</v>
      </c>
      <c r="AA70" s="101">
        <v>0</v>
      </c>
      <c r="AB70" s="46">
        <v>6.4036869999999988</v>
      </c>
      <c r="AC70" s="46">
        <f t="shared" si="18"/>
        <v>0</v>
      </c>
    </row>
    <row r="71" spans="1:29" ht="21.95" customHeight="1">
      <c r="A71" s="16" t="s">
        <v>155</v>
      </c>
      <c r="B71" s="32" t="s">
        <v>156</v>
      </c>
      <c r="C71" s="277" t="s">
        <v>157</v>
      </c>
      <c r="D71" s="18">
        <f t="shared" si="17"/>
        <v>1255.7721310000002</v>
      </c>
      <c r="E71" s="18">
        <f t="shared" si="19"/>
        <v>27.832167214041746</v>
      </c>
      <c r="F71" s="101">
        <v>6.5094139999999996</v>
      </c>
      <c r="G71" s="101">
        <v>61.993415999999996</v>
      </c>
      <c r="H71" s="101">
        <v>15.242732999999999</v>
      </c>
      <c r="I71" s="101">
        <v>51.939954999999998</v>
      </c>
      <c r="J71" s="101">
        <v>33.237153999999997</v>
      </c>
      <c r="K71" s="101">
        <v>90.433672000000001</v>
      </c>
      <c r="L71" s="101">
        <v>34.195422000000001</v>
      </c>
      <c r="M71" s="101">
        <v>42.799492999999998</v>
      </c>
      <c r="N71" s="101">
        <v>38.354671000000003</v>
      </c>
      <c r="O71" s="101">
        <v>81.471061000000006</v>
      </c>
      <c r="P71" s="101">
        <v>122.23808</v>
      </c>
      <c r="Q71" s="101">
        <v>62.647697999999998</v>
      </c>
      <c r="R71" s="101">
        <v>95.597421999999995</v>
      </c>
      <c r="S71" s="101">
        <v>24.833130000000001</v>
      </c>
      <c r="T71" s="101">
        <v>26.148776000000002</v>
      </c>
      <c r="U71" s="101">
        <v>156.23159099999998</v>
      </c>
      <c r="V71" s="101">
        <v>63.133144000000001</v>
      </c>
      <c r="W71" s="101">
        <v>94.797200000000004</v>
      </c>
      <c r="X71" s="101">
        <v>15.452788</v>
      </c>
      <c r="Y71" s="101">
        <v>23.868480000000002</v>
      </c>
      <c r="Z71" s="101">
        <v>86.698818000000003</v>
      </c>
      <c r="AA71" s="101">
        <v>27.948013</v>
      </c>
      <c r="AB71" s="46">
        <v>1255.7721309999999</v>
      </c>
      <c r="AC71" s="46">
        <f t="shared" si="18"/>
        <v>0</v>
      </c>
    </row>
    <row r="72" spans="1:29" ht="21.95" customHeight="1">
      <c r="A72" s="16" t="s">
        <v>158</v>
      </c>
      <c r="B72" s="32" t="s">
        <v>159</v>
      </c>
      <c r="C72" s="277" t="s">
        <v>160</v>
      </c>
      <c r="D72" s="18">
        <f t="shared" si="17"/>
        <v>79.337339999999998</v>
      </c>
      <c r="E72" s="18">
        <f t="shared" si="19"/>
        <v>1.7583843905174881</v>
      </c>
      <c r="F72" s="101">
        <v>0</v>
      </c>
      <c r="G72" s="101">
        <v>20.343162</v>
      </c>
      <c r="H72" s="101">
        <v>0</v>
      </c>
      <c r="I72" s="101">
        <v>0.88182400000000005</v>
      </c>
      <c r="J72" s="101">
        <v>0</v>
      </c>
      <c r="K72" s="101">
        <v>0</v>
      </c>
      <c r="L72" s="101">
        <v>1.3918379999999999</v>
      </c>
      <c r="M72" s="101">
        <v>0</v>
      </c>
      <c r="N72" s="101">
        <v>1.1884429999999999</v>
      </c>
      <c r="O72" s="101">
        <v>11.878911</v>
      </c>
      <c r="P72" s="101">
        <v>0</v>
      </c>
      <c r="Q72" s="101">
        <v>0</v>
      </c>
      <c r="R72" s="101">
        <v>9.2832559999999997</v>
      </c>
      <c r="S72" s="101">
        <v>0</v>
      </c>
      <c r="T72" s="101">
        <v>21.492826999999998</v>
      </c>
      <c r="U72" s="101">
        <v>0</v>
      </c>
      <c r="V72" s="101">
        <v>0</v>
      </c>
      <c r="W72" s="101">
        <v>0</v>
      </c>
      <c r="X72" s="101">
        <v>0</v>
      </c>
      <c r="Y72" s="101">
        <v>12.877079</v>
      </c>
      <c r="Z72" s="101">
        <v>0</v>
      </c>
      <c r="AA72" s="101">
        <v>0</v>
      </c>
      <c r="AB72" s="46">
        <v>79.337339999999998</v>
      </c>
      <c r="AC72" s="46">
        <f t="shared" si="18"/>
        <v>0</v>
      </c>
    </row>
    <row r="73" spans="1:29" ht="21.95" customHeight="1">
      <c r="A73" s="16" t="s">
        <v>161</v>
      </c>
      <c r="B73" s="32" t="s">
        <v>162</v>
      </c>
      <c r="C73" s="277" t="s">
        <v>163</v>
      </c>
      <c r="D73" s="18">
        <f t="shared" si="17"/>
        <v>19.225707</v>
      </c>
      <c r="E73" s="18">
        <f t="shared" si="19"/>
        <v>0.42610683803443383</v>
      </c>
      <c r="F73" s="101">
        <v>6.6073000000000007E-2</v>
      </c>
      <c r="G73" s="101">
        <v>4.8835000000000003E-2</v>
      </c>
      <c r="H73" s="101">
        <v>0</v>
      </c>
      <c r="I73" s="101">
        <v>0</v>
      </c>
      <c r="J73" s="101">
        <v>0</v>
      </c>
      <c r="K73" s="101">
        <v>0</v>
      </c>
      <c r="L73" s="101">
        <v>0</v>
      </c>
      <c r="M73" s="101">
        <v>0</v>
      </c>
      <c r="N73" s="101">
        <v>0</v>
      </c>
      <c r="O73" s="101">
        <v>0</v>
      </c>
      <c r="P73" s="101">
        <v>0</v>
      </c>
      <c r="Q73" s="101">
        <v>0</v>
      </c>
      <c r="R73" s="101">
        <v>0</v>
      </c>
      <c r="S73" s="101">
        <v>0</v>
      </c>
      <c r="T73" s="101">
        <v>0</v>
      </c>
      <c r="U73" s="101">
        <v>0</v>
      </c>
      <c r="V73" s="101">
        <v>0</v>
      </c>
      <c r="W73" s="101">
        <v>0.125304</v>
      </c>
      <c r="X73" s="101">
        <v>0</v>
      </c>
      <c r="Y73" s="101">
        <v>6.0780000000000001E-3</v>
      </c>
      <c r="Z73" s="101">
        <v>18.732603000000001</v>
      </c>
      <c r="AA73" s="101">
        <v>0.24681400000000001</v>
      </c>
      <c r="AB73" s="46">
        <v>19.225707</v>
      </c>
      <c r="AC73" s="46">
        <f t="shared" si="18"/>
        <v>0</v>
      </c>
    </row>
    <row r="74" spans="1:29" hidden="1">
      <c r="A74" s="16" t="s">
        <v>164</v>
      </c>
      <c r="B74" s="32" t="s">
        <v>165</v>
      </c>
      <c r="C74" s="277" t="s">
        <v>166</v>
      </c>
      <c r="D74" s="18">
        <f t="shared" si="17"/>
        <v>0.29684699999999997</v>
      </c>
      <c r="E74" s="18">
        <f t="shared" si="19"/>
        <v>6.5791357659828872E-3</v>
      </c>
      <c r="F74" s="101">
        <v>0</v>
      </c>
      <c r="G74" s="101">
        <v>0</v>
      </c>
      <c r="H74" s="101">
        <v>0</v>
      </c>
      <c r="I74" s="101">
        <v>0</v>
      </c>
      <c r="J74" s="101">
        <v>0</v>
      </c>
      <c r="K74" s="101">
        <v>0</v>
      </c>
      <c r="L74" s="101">
        <v>0</v>
      </c>
      <c r="M74" s="101">
        <v>0</v>
      </c>
      <c r="N74" s="101">
        <v>0</v>
      </c>
      <c r="O74" s="101">
        <v>0</v>
      </c>
      <c r="P74" s="101">
        <v>0</v>
      </c>
      <c r="Q74" s="101">
        <v>0</v>
      </c>
      <c r="R74" s="101">
        <v>0</v>
      </c>
      <c r="S74" s="101">
        <v>0</v>
      </c>
      <c r="T74" s="101">
        <v>0.04</v>
      </c>
      <c r="U74" s="101">
        <v>0</v>
      </c>
      <c r="V74" s="101">
        <v>0</v>
      </c>
      <c r="W74" s="101">
        <v>0</v>
      </c>
      <c r="X74" s="101">
        <v>0</v>
      </c>
      <c r="Y74" s="101">
        <v>3.8564000000000001E-2</v>
      </c>
      <c r="Z74" s="101">
        <v>0.218283</v>
      </c>
      <c r="AA74" s="101">
        <v>0</v>
      </c>
      <c r="AB74" s="46">
        <v>0.29684699999999997</v>
      </c>
      <c r="AC74" s="46">
        <f t="shared" si="18"/>
        <v>0</v>
      </c>
    </row>
    <row r="75" spans="1:29" ht="16.5" hidden="1" customHeight="1">
      <c r="A75" s="16" t="s">
        <v>286</v>
      </c>
      <c r="B75" s="32" t="s">
        <v>168</v>
      </c>
      <c r="C75" s="277" t="s">
        <v>169</v>
      </c>
      <c r="D75" s="18">
        <f t="shared" si="17"/>
        <v>0</v>
      </c>
      <c r="E75" s="18">
        <f t="shared" si="19"/>
        <v>0</v>
      </c>
      <c r="F75" s="101">
        <v>0</v>
      </c>
      <c r="G75" s="101">
        <v>0</v>
      </c>
      <c r="H75" s="101">
        <v>0</v>
      </c>
      <c r="I75" s="101">
        <v>0</v>
      </c>
      <c r="J75" s="101">
        <v>0</v>
      </c>
      <c r="K75" s="101">
        <v>0</v>
      </c>
      <c r="L75" s="101">
        <v>0</v>
      </c>
      <c r="M75" s="101">
        <v>0</v>
      </c>
      <c r="N75" s="101">
        <v>0</v>
      </c>
      <c r="O75" s="101">
        <v>0</v>
      </c>
      <c r="P75" s="101">
        <v>0</v>
      </c>
      <c r="Q75" s="101">
        <v>0</v>
      </c>
      <c r="R75" s="101">
        <v>0</v>
      </c>
      <c r="S75" s="101">
        <v>0</v>
      </c>
      <c r="T75" s="101">
        <v>0</v>
      </c>
      <c r="U75" s="101">
        <v>0</v>
      </c>
      <c r="V75" s="101">
        <v>0</v>
      </c>
      <c r="W75" s="101">
        <v>0</v>
      </c>
      <c r="X75" s="101">
        <v>0</v>
      </c>
      <c r="Y75" s="101">
        <v>0</v>
      </c>
      <c r="Z75" s="101">
        <v>0</v>
      </c>
      <c r="AA75" s="101">
        <v>0</v>
      </c>
      <c r="AB75" s="46">
        <v>0</v>
      </c>
      <c r="AC75" s="46">
        <f t="shared" si="18"/>
        <v>0</v>
      </c>
    </row>
    <row r="76" spans="1:29" s="46" customFormat="1" ht="21.95" customHeight="1">
      <c r="A76" s="291">
        <v>3</v>
      </c>
      <c r="B76" s="30" t="s">
        <v>170</v>
      </c>
      <c r="C76" s="276" t="s">
        <v>171</v>
      </c>
      <c r="D76" s="13">
        <f t="shared" si="17"/>
        <v>717.44199700000001</v>
      </c>
      <c r="E76" s="13">
        <f>D76/D$9*100</f>
        <v>0.70564826899143673</v>
      </c>
      <c r="F76" s="108">
        <v>0</v>
      </c>
      <c r="G76" s="108">
        <v>0</v>
      </c>
      <c r="H76" s="108">
        <v>0</v>
      </c>
      <c r="I76" s="108">
        <v>5.1480250000000005</v>
      </c>
      <c r="J76" s="108">
        <v>3.2907620000000004</v>
      </c>
      <c r="K76" s="108">
        <v>0</v>
      </c>
      <c r="L76" s="108">
        <v>0</v>
      </c>
      <c r="M76" s="108">
        <v>2.0832160000000002</v>
      </c>
      <c r="N76" s="108">
        <v>0.150585</v>
      </c>
      <c r="O76" s="108">
        <v>12.979865</v>
      </c>
      <c r="P76" s="108">
        <v>0</v>
      </c>
      <c r="Q76" s="108">
        <v>0</v>
      </c>
      <c r="R76" s="108">
        <v>6.9459099999999996</v>
      </c>
      <c r="S76" s="108">
        <v>0</v>
      </c>
      <c r="T76" s="108">
        <v>502.41988400000002</v>
      </c>
      <c r="U76" s="108">
        <v>0.36286600000000002</v>
      </c>
      <c r="V76" s="108">
        <v>0</v>
      </c>
      <c r="W76" s="108">
        <v>1.605863</v>
      </c>
      <c r="X76" s="108">
        <v>0</v>
      </c>
      <c r="Y76" s="108">
        <v>182.45502100000002</v>
      </c>
      <c r="Z76" s="108">
        <v>0</v>
      </c>
      <c r="AA76" s="108">
        <v>0</v>
      </c>
      <c r="AB76" s="46">
        <v>717.44199700000013</v>
      </c>
      <c r="AC76" s="46">
        <f t="shared" si="18"/>
        <v>0</v>
      </c>
    </row>
    <row r="77" spans="1:29" s="46" customFormat="1" ht="21.95" customHeight="1">
      <c r="A77" s="291" t="s">
        <v>207</v>
      </c>
      <c r="B77" s="30" t="s">
        <v>208</v>
      </c>
      <c r="C77" s="276"/>
      <c r="D77" s="13"/>
      <c r="E77" s="13"/>
      <c r="F77" s="108"/>
      <c r="G77" s="108"/>
      <c r="H77" s="108"/>
      <c r="I77" s="108"/>
      <c r="J77" s="108"/>
      <c r="K77" s="108"/>
      <c r="L77" s="108"/>
      <c r="M77" s="108"/>
      <c r="N77" s="108"/>
      <c r="O77" s="108"/>
      <c r="P77" s="108"/>
      <c r="Q77" s="108"/>
      <c r="R77" s="108"/>
      <c r="S77" s="108"/>
      <c r="T77" s="108"/>
      <c r="U77" s="108"/>
      <c r="V77" s="108"/>
      <c r="W77" s="108"/>
      <c r="X77" s="108"/>
      <c r="Y77" s="108"/>
      <c r="Z77" s="108"/>
      <c r="AA77" s="108"/>
      <c r="AB77" s="46">
        <v>0</v>
      </c>
    </row>
    <row r="78" spans="1:29" s="46" customFormat="1" ht="21.95" customHeight="1">
      <c r="A78" s="291">
        <v>1</v>
      </c>
      <c r="B78" s="30" t="s">
        <v>351</v>
      </c>
      <c r="C78" s="276" t="s">
        <v>209</v>
      </c>
      <c r="D78" s="13">
        <f>SUM(F78:U78)</f>
        <v>0</v>
      </c>
      <c r="E78" s="13">
        <f>D78/D$9*100</f>
        <v>0</v>
      </c>
      <c r="F78" s="108">
        <v>0</v>
      </c>
      <c r="G78" s="108">
        <v>0</v>
      </c>
      <c r="H78" s="108">
        <v>0</v>
      </c>
      <c r="I78" s="108">
        <v>0</v>
      </c>
      <c r="J78" s="108">
        <v>0</v>
      </c>
      <c r="K78" s="108">
        <v>0</v>
      </c>
      <c r="L78" s="108">
        <v>0</v>
      </c>
      <c r="M78" s="108">
        <v>0</v>
      </c>
      <c r="N78" s="108">
        <v>0</v>
      </c>
      <c r="O78" s="108">
        <v>0</v>
      </c>
      <c r="P78" s="108">
        <v>0</v>
      </c>
      <c r="Q78" s="108">
        <v>0</v>
      </c>
      <c r="R78" s="108">
        <v>0</v>
      </c>
      <c r="S78" s="108">
        <v>0</v>
      </c>
      <c r="T78" s="108">
        <v>0</v>
      </c>
      <c r="U78" s="108">
        <v>0</v>
      </c>
      <c r="V78" s="108">
        <v>0</v>
      </c>
      <c r="W78" s="108">
        <v>0</v>
      </c>
      <c r="X78" s="108">
        <v>0</v>
      </c>
      <c r="Y78" s="108">
        <v>0</v>
      </c>
      <c r="Z78" s="108">
        <v>0</v>
      </c>
      <c r="AA78" s="108">
        <v>0</v>
      </c>
      <c r="AB78" s="46">
        <v>0</v>
      </c>
      <c r="AC78" s="46">
        <f>D78-AB78</f>
        <v>0</v>
      </c>
    </row>
    <row r="79" spans="1:29" s="46" customFormat="1" ht="21.95" customHeight="1">
      <c r="A79" s="291">
        <v>2</v>
      </c>
      <c r="B79" s="30" t="s">
        <v>210</v>
      </c>
      <c r="C79" s="276" t="s">
        <v>211</v>
      </c>
      <c r="D79" s="13">
        <f>SUM(F79:U79)</f>
        <v>0</v>
      </c>
      <c r="E79" s="13">
        <f>D79/D$9*100</f>
        <v>0</v>
      </c>
      <c r="F79" s="108">
        <v>0</v>
      </c>
      <c r="G79" s="108">
        <v>0</v>
      </c>
      <c r="H79" s="108">
        <v>0</v>
      </c>
      <c r="I79" s="108">
        <v>0</v>
      </c>
      <c r="J79" s="108">
        <v>0</v>
      </c>
      <c r="K79" s="108">
        <v>0</v>
      </c>
      <c r="L79" s="108">
        <v>0</v>
      </c>
      <c r="M79" s="108">
        <v>0</v>
      </c>
      <c r="N79" s="108">
        <v>0</v>
      </c>
      <c r="O79" s="108">
        <v>0</v>
      </c>
      <c r="P79" s="108">
        <v>0</v>
      </c>
      <c r="Q79" s="108">
        <v>0</v>
      </c>
      <c r="R79" s="108">
        <v>0</v>
      </c>
      <c r="S79" s="108">
        <v>0</v>
      </c>
      <c r="T79" s="108">
        <v>0</v>
      </c>
      <c r="U79" s="108">
        <v>0</v>
      </c>
      <c r="V79" s="108">
        <v>0</v>
      </c>
      <c r="W79" s="108">
        <v>0</v>
      </c>
      <c r="X79" s="108">
        <v>0</v>
      </c>
      <c r="Y79" s="108">
        <v>0</v>
      </c>
      <c r="Z79" s="108">
        <v>0</v>
      </c>
      <c r="AA79" s="108">
        <v>0</v>
      </c>
    </row>
    <row r="80" spans="1:29" s="46" customFormat="1" ht="21.95" customHeight="1">
      <c r="A80" s="291">
        <v>3</v>
      </c>
      <c r="B80" s="30" t="s">
        <v>212</v>
      </c>
      <c r="C80" s="276" t="s">
        <v>213</v>
      </c>
      <c r="D80" s="13">
        <f t="shared" ref="D80:D90" si="20">SUM(F80:AA80)</f>
        <v>92.685237999999984</v>
      </c>
      <c r="E80" s="13">
        <f>D80/D$9*100</f>
        <v>9.1161624255680862E-2</v>
      </c>
      <c r="F80" s="108">
        <v>86.545237999999983</v>
      </c>
      <c r="G80" s="108">
        <f>G66</f>
        <v>6.1400000000000006</v>
      </c>
      <c r="H80" s="108">
        <v>0</v>
      </c>
      <c r="I80" s="108">
        <v>0</v>
      </c>
      <c r="J80" s="108">
        <v>0</v>
      </c>
      <c r="K80" s="108">
        <v>0</v>
      </c>
      <c r="L80" s="108">
        <v>0</v>
      </c>
      <c r="M80" s="108">
        <v>0</v>
      </c>
      <c r="N80" s="108">
        <v>0</v>
      </c>
      <c r="O80" s="108">
        <v>0</v>
      </c>
      <c r="P80" s="108">
        <v>0</v>
      </c>
      <c r="Q80" s="108">
        <v>0</v>
      </c>
      <c r="R80" s="108">
        <v>0</v>
      </c>
      <c r="S80" s="108">
        <v>0</v>
      </c>
      <c r="T80" s="108">
        <v>0</v>
      </c>
      <c r="U80" s="108">
        <v>0</v>
      </c>
      <c r="V80" s="108">
        <v>0</v>
      </c>
      <c r="W80" s="108">
        <v>0</v>
      </c>
      <c r="X80" s="108">
        <v>0</v>
      </c>
      <c r="Y80" s="108">
        <v>0</v>
      </c>
      <c r="Z80" s="108">
        <v>0</v>
      </c>
      <c r="AA80" s="108">
        <v>0</v>
      </c>
    </row>
    <row r="81" spans="1:27" ht="47.25" customHeight="1">
      <c r="A81" s="292">
        <v>4</v>
      </c>
      <c r="B81" s="293" t="s">
        <v>352</v>
      </c>
      <c r="C81" s="294" t="s">
        <v>215</v>
      </c>
      <c r="D81" s="13">
        <f t="shared" si="20"/>
        <v>4046.1304109999996</v>
      </c>
      <c r="E81" s="13">
        <f t="shared" ref="E81:E90" si="21">D81/D$9*100</f>
        <v>3.9796177705997327</v>
      </c>
      <c r="F81" s="295">
        <f>F13+F17</f>
        <v>12.751642999999998</v>
      </c>
      <c r="G81" s="295">
        <f>G13+G17</f>
        <v>500.39055300000001</v>
      </c>
      <c r="H81" s="295">
        <f t="shared" ref="H81:AA81" si="22">H13+H17</f>
        <v>47.113140999999999</v>
      </c>
      <c r="I81" s="295">
        <f t="shared" si="22"/>
        <v>242.895802</v>
      </c>
      <c r="J81" s="295">
        <f t="shared" si="22"/>
        <v>94.023434000000009</v>
      </c>
      <c r="K81" s="295">
        <f t="shared" si="22"/>
        <v>127.670427</v>
      </c>
      <c r="L81" s="295">
        <f t="shared" si="22"/>
        <v>227.33210800000001</v>
      </c>
      <c r="M81" s="295">
        <f t="shared" si="22"/>
        <v>105.66761699999998</v>
      </c>
      <c r="N81" s="295">
        <f t="shared" si="22"/>
        <v>74.372647000000001</v>
      </c>
      <c r="O81" s="295">
        <f t="shared" si="22"/>
        <v>275.97877799999998</v>
      </c>
      <c r="P81" s="295">
        <f t="shared" si="22"/>
        <v>165.900588</v>
      </c>
      <c r="Q81" s="295">
        <f t="shared" si="22"/>
        <v>333.90241899999995</v>
      </c>
      <c r="R81" s="295">
        <f t="shared" si="22"/>
        <v>276.124371</v>
      </c>
      <c r="S81" s="295">
        <f t="shared" si="22"/>
        <v>7.6520700000000001</v>
      </c>
      <c r="T81" s="295">
        <f t="shared" si="22"/>
        <v>470.72705400000001</v>
      </c>
      <c r="U81" s="295">
        <f t="shared" si="22"/>
        <v>237.79878500000001</v>
      </c>
      <c r="V81" s="295">
        <f t="shared" si="22"/>
        <v>37.928488000000002</v>
      </c>
      <c r="W81" s="295">
        <f t="shared" si="22"/>
        <v>188.73028299999999</v>
      </c>
      <c r="X81" s="295">
        <f t="shared" si="22"/>
        <v>102.4685810000001</v>
      </c>
      <c r="Y81" s="295">
        <f t="shared" si="22"/>
        <v>351.16393900000003</v>
      </c>
      <c r="Z81" s="295">
        <f t="shared" si="22"/>
        <v>99.429673999999991</v>
      </c>
      <c r="AA81" s="295">
        <f t="shared" si="22"/>
        <v>66.108008999999996</v>
      </c>
    </row>
    <row r="82" spans="1:27" ht="33.75" customHeight="1">
      <c r="A82" s="292">
        <v>5</v>
      </c>
      <c r="B82" s="296" t="s">
        <v>353</v>
      </c>
      <c r="C82" s="297" t="s">
        <v>217</v>
      </c>
      <c r="D82" s="13">
        <f t="shared" si="20"/>
        <v>85781.126535000003</v>
      </c>
      <c r="E82" s="13">
        <f t="shared" si="21"/>
        <v>84.371006582652214</v>
      </c>
      <c r="F82" s="298">
        <f>F22+F26+F18</f>
        <v>0</v>
      </c>
      <c r="G82" s="299">
        <f>G22+G26+G18</f>
        <v>1747.8870460000001</v>
      </c>
      <c r="H82" s="299">
        <f t="shared" ref="H82:AA82" si="23">H22+H26+H18</f>
        <v>2859.6960979999999</v>
      </c>
      <c r="I82" s="299">
        <f t="shared" si="23"/>
        <v>2368.3639920000001</v>
      </c>
      <c r="J82" s="299">
        <f t="shared" si="23"/>
        <v>4481.165258</v>
      </c>
      <c r="K82" s="299">
        <f t="shared" si="23"/>
        <v>6001.0912919999992</v>
      </c>
      <c r="L82" s="299">
        <f t="shared" si="23"/>
        <v>4429.9736869999997</v>
      </c>
      <c r="M82" s="299">
        <f t="shared" si="23"/>
        <v>4633.698515</v>
      </c>
      <c r="N82" s="299">
        <f t="shared" si="23"/>
        <v>4229.6466799999998</v>
      </c>
      <c r="O82" s="299">
        <f t="shared" si="23"/>
        <v>2850.5681549999999</v>
      </c>
      <c r="P82" s="299">
        <f t="shared" si="23"/>
        <v>2457.7198010000002</v>
      </c>
      <c r="Q82" s="299">
        <f t="shared" si="23"/>
        <v>6169.564574</v>
      </c>
      <c r="R82" s="299">
        <f t="shared" si="23"/>
        <v>2322.4602329999998</v>
      </c>
      <c r="S82" s="299">
        <f t="shared" si="23"/>
        <v>4374.3159999999998</v>
      </c>
      <c r="T82" s="299">
        <f t="shared" si="23"/>
        <v>4345.4142029999994</v>
      </c>
      <c r="U82" s="299">
        <f t="shared" si="23"/>
        <v>3486.7240109999998</v>
      </c>
      <c r="V82" s="299">
        <f t="shared" si="23"/>
        <v>5009.9130939999995</v>
      </c>
      <c r="W82" s="299">
        <f t="shared" si="23"/>
        <v>6552.1494620000003</v>
      </c>
      <c r="X82" s="299">
        <f t="shared" si="23"/>
        <v>6494.1091559999995</v>
      </c>
      <c r="Y82" s="299">
        <f t="shared" si="23"/>
        <v>3412.219212</v>
      </c>
      <c r="Z82" s="299">
        <f t="shared" si="23"/>
        <v>4783.4569780000002</v>
      </c>
      <c r="AA82" s="299">
        <f t="shared" si="23"/>
        <v>2770.9890880000003</v>
      </c>
    </row>
    <row r="83" spans="1:27" ht="21.95" customHeight="1">
      <c r="A83" s="292">
        <v>6</v>
      </c>
      <c r="B83" s="296" t="s">
        <v>218</v>
      </c>
      <c r="C83" s="297" t="s">
        <v>219</v>
      </c>
      <c r="D83" s="13">
        <f t="shared" si="20"/>
        <v>5.0849729999999997</v>
      </c>
      <c r="E83" s="13">
        <f t="shared" si="21"/>
        <v>5.0013832620927432E-3</v>
      </c>
      <c r="F83" s="295" t="s">
        <v>354</v>
      </c>
      <c r="G83" s="295">
        <f>G55</f>
        <v>0</v>
      </c>
      <c r="H83" s="295">
        <f t="shared" ref="H83:AA83" si="24">H55</f>
        <v>0</v>
      </c>
      <c r="I83" s="295">
        <f t="shared" si="24"/>
        <v>0</v>
      </c>
      <c r="J83" s="295">
        <f t="shared" si="24"/>
        <v>8.4973000000000007E-2</v>
      </c>
      <c r="K83" s="295">
        <f t="shared" si="24"/>
        <v>0</v>
      </c>
      <c r="L83" s="295">
        <f t="shared" si="24"/>
        <v>0</v>
      </c>
      <c r="M83" s="295">
        <f t="shared" si="24"/>
        <v>0</v>
      </c>
      <c r="N83" s="295">
        <f t="shared" si="24"/>
        <v>0</v>
      </c>
      <c r="O83" s="295">
        <f t="shared" si="24"/>
        <v>0</v>
      </c>
      <c r="P83" s="295">
        <f t="shared" si="24"/>
        <v>0</v>
      </c>
      <c r="Q83" s="295">
        <f>Q55+5</f>
        <v>5</v>
      </c>
      <c r="R83" s="295">
        <f t="shared" si="24"/>
        <v>0</v>
      </c>
      <c r="S83" s="295">
        <f t="shared" si="24"/>
        <v>0</v>
      </c>
      <c r="T83" s="295">
        <f t="shared" si="24"/>
        <v>0</v>
      </c>
      <c r="U83" s="295">
        <f t="shared" si="24"/>
        <v>0</v>
      </c>
      <c r="V83" s="295">
        <f t="shared" si="24"/>
        <v>0</v>
      </c>
      <c r="W83" s="295">
        <f t="shared" si="24"/>
        <v>0</v>
      </c>
      <c r="X83" s="295">
        <f t="shared" si="24"/>
        <v>0</v>
      </c>
      <c r="Y83" s="295">
        <f>Y55</f>
        <v>0</v>
      </c>
      <c r="Z83" s="295">
        <f t="shared" si="24"/>
        <v>0</v>
      </c>
      <c r="AA83" s="295">
        <f t="shared" si="24"/>
        <v>0</v>
      </c>
    </row>
    <row r="84" spans="1:27" ht="28.5">
      <c r="A84" s="292">
        <v>7</v>
      </c>
      <c r="B84" s="296" t="s">
        <v>220</v>
      </c>
      <c r="C84" s="297" t="s">
        <v>221</v>
      </c>
      <c r="D84" s="13">
        <f t="shared" si="20"/>
        <v>0</v>
      </c>
      <c r="E84" s="13">
        <f t="shared" si="21"/>
        <v>0</v>
      </c>
      <c r="F84" s="295"/>
      <c r="G84" s="295"/>
      <c r="H84" s="295"/>
      <c r="I84" s="295"/>
      <c r="J84" s="295"/>
      <c r="K84" s="295"/>
      <c r="L84" s="295"/>
      <c r="M84" s="295"/>
      <c r="N84" s="295"/>
      <c r="O84" s="295"/>
      <c r="P84" s="295"/>
      <c r="Q84" s="295"/>
      <c r="R84" s="295"/>
      <c r="S84" s="295"/>
      <c r="T84" s="295"/>
      <c r="U84" s="295"/>
      <c r="V84" s="295"/>
      <c r="W84" s="295"/>
      <c r="X84" s="295"/>
      <c r="Y84" s="295"/>
      <c r="Z84" s="295"/>
      <c r="AA84" s="295"/>
    </row>
    <row r="85" spans="1:27" ht="33" customHeight="1">
      <c r="A85" s="292">
        <v>8</v>
      </c>
      <c r="B85" s="296" t="s">
        <v>355</v>
      </c>
      <c r="C85" s="297" t="s">
        <v>223</v>
      </c>
      <c r="D85" s="13">
        <f t="shared" si="20"/>
        <v>0</v>
      </c>
      <c r="E85" s="13">
        <f t="shared" si="21"/>
        <v>0</v>
      </c>
      <c r="F85" s="295"/>
      <c r="G85" s="295"/>
      <c r="H85" s="295"/>
      <c r="I85" s="295"/>
      <c r="J85" s="295"/>
      <c r="K85" s="295"/>
      <c r="L85" s="295"/>
      <c r="M85" s="295"/>
      <c r="N85" s="295"/>
      <c r="O85" s="295"/>
      <c r="P85" s="295"/>
      <c r="Q85" s="295"/>
      <c r="R85" s="295"/>
      <c r="S85" s="295"/>
      <c r="T85" s="295"/>
      <c r="U85" s="295"/>
      <c r="V85" s="295"/>
      <c r="W85" s="295"/>
      <c r="X85" s="295"/>
      <c r="Y85" s="295"/>
      <c r="Z85" s="295"/>
      <c r="AA85" s="295"/>
    </row>
    <row r="86" spans="1:27" ht="21.95" customHeight="1">
      <c r="A86" s="292">
        <v>9</v>
      </c>
      <c r="B86" s="296" t="s">
        <v>224</v>
      </c>
      <c r="C86" s="297" t="s">
        <v>225</v>
      </c>
      <c r="D86" s="13">
        <f t="shared" si="20"/>
        <v>14.288599999999999</v>
      </c>
      <c r="E86" s="13">
        <f t="shared" si="21"/>
        <v>1.4053715698930628E-2</v>
      </c>
      <c r="F86" s="295">
        <v>10.574999999999999</v>
      </c>
      <c r="G86" s="295">
        <v>3.7135999999999996</v>
      </c>
      <c r="H86" s="295"/>
      <c r="I86" s="295"/>
      <c r="J86" s="295"/>
      <c r="K86" s="295"/>
      <c r="L86" s="295"/>
      <c r="M86" s="295"/>
      <c r="N86" s="295"/>
      <c r="O86" s="295"/>
      <c r="P86" s="295"/>
      <c r="Q86" s="295"/>
      <c r="R86" s="295"/>
      <c r="S86" s="295"/>
      <c r="T86" s="295"/>
      <c r="U86" s="295"/>
      <c r="V86" s="295"/>
      <c r="W86" s="295"/>
      <c r="X86" s="295"/>
      <c r="Y86" s="295"/>
      <c r="Z86" s="295"/>
      <c r="AA86" s="295"/>
    </row>
    <row r="87" spans="1:27" ht="21.95" customHeight="1">
      <c r="A87" s="292">
        <v>10</v>
      </c>
      <c r="B87" s="296" t="s">
        <v>226</v>
      </c>
      <c r="C87" s="297" t="s">
        <v>227</v>
      </c>
      <c r="D87" s="13">
        <f t="shared" si="20"/>
        <v>27.350244999999997</v>
      </c>
      <c r="E87" s="13">
        <f t="shared" si="21"/>
        <v>2.6900645796376056E-2</v>
      </c>
      <c r="F87" s="295">
        <f>F40</f>
        <v>0.34970999999999997</v>
      </c>
      <c r="G87" s="295">
        <f>G40</f>
        <v>0.37537900000000002</v>
      </c>
      <c r="H87" s="295">
        <f t="shared" ref="H87:AA87" si="25">H40</f>
        <v>0</v>
      </c>
      <c r="I87" s="295">
        <f t="shared" si="25"/>
        <v>0</v>
      </c>
      <c r="J87" s="295">
        <f t="shared" si="25"/>
        <v>0.2</v>
      </c>
      <c r="K87" s="295">
        <f t="shared" si="25"/>
        <v>18.221093</v>
      </c>
      <c r="L87" s="295">
        <f t="shared" si="25"/>
        <v>0</v>
      </c>
      <c r="M87" s="295">
        <f t="shared" si="25"/>
        <v>0</v>
      </c>
      <c r="N87" s="295">
        <f t="shared" si="25"/>
        <v>0</v>
      </c>
      <c r="O87" s="295">
        <f t="shared" si="25"/>
        <v>6.3381000000000007E-2</v>
      </c>
      <c r="P87" s="295">
        <f t="shared" si="25"/>
        <v>0.57000000000000006</v>
      </c>
      <c r="Q87" s="295">
        <f t="shared" si="25"/>
        <v>5.2</v>
      </c>
      <c r="R87" s="295">
        <f t="shared" si="25"/>
        <v>0.72000000000000008</v>
      </c>
      <c r="S87" s="295">
        <f t="shared" si="25"/>
        <v>0</v>
      </c>
      <c r="T87" s="295">
        <f t="shared" si="25"/>
        <v>1.1230570000000002</v>
      </c>
      <c r="U87" s="295">
        <f t="shared" si="25"/>
        <v>0.19809299999999999</v>
      </c>
      <c r="V87" s="295">
        <f t="shared" si="25"/>
        <v>0</v>
      </c>
      <c r="W87" s="295">
        <f t="shared" si="25"/>
        <v>0.12953200000000001</v>
      </c>
      <c r="X87" s="295">
        <f t="shared" si="25"/>
        <v>0.2</v>
      </c>
      <c r="Y87" s="295">
        <f t="shared" si="25"/>
        <v>0</v>
      </c>
      <c r="Z87" s="295">
        <f t="shared" si="25"/>
        <v>0</v>
      </c>
      <c r="AA87" s="295">
        <f t="shared" si="25"/>
        <v>0</v>
      </c>
    </row>
    <row r="88" spans="1:27" ht="21.95" customHeight="1">
      <c r="A88" s="292">
        <v>11</v>
      </c>
      <c r="B88" s="296" t="s">
        <v>356</v>
      </c>
      <c r="C88" s="297" t="s">
        <v>229</v>
      </c>
      <c r="D88" s="13">
        <f t="shared" si="20"/>
        <v>0</v>
      </c>
      <c r="E88" s="13">
        <f t="shared" si="21"/>
        <v>0</v>
      </c>
      <c r="F88" s="295"/>
      <c r="G88" s="295"/>
      <c r="H88" s="295"/>
      <c r="I88" s="295"/>
      <c r="J88" s="295"/>
      <c r="K88" s="295"/>
      <c r="L88" s="295"/>
      <c r="M88" s="295"/>
      <c r="N88" s="295"/>
      <c r="O88" s="295"/>
      <c r="P88" s="295"/>
      <c r="Q88" s="295"/>
      <c r="R88" s="295"/>
      <c r="S88" s="295"/>
      <c r="T88" s="295"/>
      <c r="U88" s="295"/>
      <c r="V88" s="295"/>
      <c r="W88" s="295"/>
      <c r="X88" s="295"/>
      <c r="Y88" s="295"/>
      <c r="Z88" s="295"/>
      <c r="AA88" s="295"/>
    </row>
    <row r="89" spans="1:27" ht="21.95" customHeight="1">
      <c r="A89" s="292">
        <v>12</v>
      </c>
      <c r="B89" s="296" t="s">
        <v>230</v>
      </c>
      <c r="C89" s="297" t="s">
        <v>231</v>
      </c>
      <c r="D89" s="13">
        <f t="shared" si="20"/>
        <v>10727.748914000002</v>
      </c>
      <c r="E89" s="13">
        <f t="shared" si="21"/>
        <v>10.551399950090829</v>
      </c>
      <c r="F89" s="295">
        <v>0</v>
      </c>
      <c r="G89" s="295">
        <v>156.11146599999998</v>
      </c>
      <c r="H89" s="295">
        <v>427.22293099999996</v>
      </c>
      <c r="I89" s="295">
        <v>504.35539300000005</v>
      </c>
      <c r="J89" s="295">
        <v>763.47283299999992</v>
      </c>
      <c r="K89" s="295">
        <v>631.10519500000009</v>
      </c>
      <c r="L89" s="295">
        <v>467.29614900000007</v>
      </c>
      <c r="M89" s="295">
        <v>314.76344799999998</v>
      </c>
      <c r="N89" s="295">
        <v>227.11373500000002</v>
      </c>
      <c r="O89" s="295">
        <v>529.34903700000007</v>
      </c>
      <c r="P89" s="295">
        <v>384.866218</v>
      </c>
      <c r="Q89" s="295">
        <v>645.91545099999996</v>
      </c>
      <c r="R89" s="295">
        <v>596.68280099999993</v>
      </c>
      <c r="S89" s="295">
        <v>117.27452000000001</v>
      </c>
      <c r="T89" s="295">
        <v>1421.743421000001</v>
      </c>
      <c r="U89" s="295">
        <v>948.90061900000001</v>
      </c>
      <c r="V89" s="295">
        <v>446.90080800000004</v>
      </c>
      <c r="W89" s="295">
        <v>590.55134699999985</v>
      </c>
      <c r="X89" s="295">
        <v>295.92564700000008</v>
      </c>
      <c r="Y89" s="295">
        <v>807.71495900000002</v>
      </c>
      <c r="Z89" s="295">
        <v>320.11159900000013</v>
      </c>
      <c r="AA89" s="295">
        <v>130.37133699999998</v>
      </c>
    </row>
    <row r="90" spans="1:27" ht="34.5" customHeight="1">
      <c r="A90" s="291">
        <v>13</v>
      </c>
      <c r="B90" s="296" t="s">
        <v>232</v>
      </c>
      <c r="C90" s="297" t="s">
        <v>233</v>
      </c>
      <c r="D90" s="13">
        <f t="shared" si="20"/>
        <v>2891.6899699999999</v>
      </c>
      <c r="E90" s="13">
        <f t="shared" si="21"/>
        <v>2.8441546917003233</v>
      </c>
      <c r="F90" s="295">
        <f>F65+F41+F44+F67+F68+F69+F63+F64+F70</f>
        <v>19.479910999999998</v>
      </c>
      <c r="G90" s="295">
        <f>G65+G41+G44+G67+G68+G69+G63+G64+G70</f>
        <v>160.46513800000002</v>
      </c>
      <c r="H90" s="295">
        <f t="shared" ref="H90:AA90" si="26">H65+H41+H44+H67+H68+H69+H63+H64+H70</f>
        <v>25.296615999999997</v>
      </c>
      <c r="I90" s="295">
        <f t="shared" si="26"/>
        <v>126.71201799999999</v>
      </c>
      <c r="J90" s="295">
        <f t="shared" si="26"/>
        <v>124.776126</v>
      </c>
      <c r="K90" s="295">
        <f t="shared" si="26"/>
        <v>221.17235200000002</v>
      </c>
      <c r="L90" s="295">
        <f t="shared" si="26"/>
        <v>167.190731</v>
      </c>
      <c r="M90" s="295">
        <f t="shared" si="26"/>
        <v>60.739616000000012</v>
      </c>
      <c r="N90" s="295">
        <f t="shared" si="26"/>
        <v>72.237251000000001</v>
      </c>
      <c r="O90" s="295">
        <f t="shared" si="26"/>
        <v>149.02908199999999</v>
      </c>
      <c r="P90" s="295">
        <f t="shared" si="26"/>
        <v>160.02146599999998</v>
      </c>
      <c r="Q90" s="295">
        <f t="shared" si="26"/>
        <v>242.09290300000006</v>
      </c>
      <c r="R90" s="295">
        <f t="shared" si="26"/>
        <v>162.94620300000003</v>
      </c>
      <c r="S90" s="295">
        <f t="shared" si="26"/>
        <v>41.758431000000009</v>
      </c>
      <c r="T90" s="295">
        <f t="shared" si="26"/>
        <v>299.59637500000002</v>
      </c>
      <c r="U90" s="295">
        <f t="shared" si="26"/>
        <v>204.16468200000003</v>
      </c>
      <c r="V90" s="295">
        <f t="shared" si="26"/>
        <v>160.47443800000005</v>
      </c>
      <c r="W90" s="295">
        <f t="shared" si="26"/>
        <v>93.917865000000006</v>
      </c>
      <c r="X90" s="295">
        <f t="shared" si="26"/>
        <v>65.203470999999993</v>
      </c>
      <c r="Y90" s="295">
        <f t="shared" si="26"/>
        <v>180.00655399999999</v>
      </c>
      <c r="Z90" s="295">
        <f t="shared" si="26"/>
        <v>120.12354199999999</v>
      </c>
      <c r="AA90" s="295">
        <f t="shared" si="26"/>
        <v>34.285198999999999</v>
      </c>
    </row>
    <row r="91" spans="1:27" ht="21.95" customHeight="1">
      <c r="A91" s="300" t="s">
        <v>234</v>
      </c>
      <c r="B91" s="300"/>
      <c r="C91" s="301"/>
      <c r="D91" s="300"/>
      <c r="E91" s="300"/>
      <c r="F91" s="300"/>
      <c r="H91" s="300"/>
    </row>
  </sheetData>
  <mergeCells count="29">
    <mergeCell ref="A2:AA2"/>
    <mergeCell ref="Z3:AA3"/>
    <mergeCell ref="A4:A6"/>
    <mergeCell ref="B4:B6"/>
    <mergeCell ref="C4:C6"/>
    <mergeCell ref="D4:D6"/>
    <mergeCell ref="E4:E6"/>
    <mergeCell ref="F4:AA4"/>
    <mergeCell ref="F5:G5"/>
    <mergeCell ref="H5:H6"/>
    <mergeCell ref="T5:T6"/>
    <mergeCell ref="I5:I6"/>
    <mergeCell ref="J5:J6"/>
    <mergeCell ref="K5:K6"/>
    <mergeCell ref="L5:L6"/>
    <mergeCell ref="M5:M6"/>
    <mergeCell ref="N5:N6"/>
    <mergeCell ref="O5:O6"/>
    <mergeCell ref="P5:P6"/>
    <mergeCell ref="Q5:Q6"/>
    <mergeCell ref="R5:R6"/>
    <mergeCell ref="S5:S6"/>
    <mergeCell ref="AA5:AA6"/>
    <mergeCell ref="U5:U6"/>
    <mergeCell ref="V5:V6"/>
    <mergeCell ref="W5:W6"/>
    <mergeCell ref="X5:X6"/>
    <mergeCell ref="Y5:Y6"/>
    <mergeCell ref="Z5:Z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2"/>
  <sheetViews>
    <sheetView topLeftCell="A6" workbookViewId="0">
      <selection activeCell="D11" sqref="D11:H77"/>
    </sheetView>
  </sheetViews>
  <sheetFormatPr defaultColWidth="10.140625" defaultRowHeight="15"/>
  <cols>
    <col min="1" max="1" width="3" style="313" bestFit="1" customWidth="1"/>
    <col min="2" max="2" width="40.7109375" style="313" customWidth="1"/>
    <col min="3" max="3" width="10.140625" style="313"/>
    <col min="4" max="4" width="14" style="313" bestFit="1" customWidth="1"/>
    <col min="5" max="5" width="13.7109375" style="315" bestFit="1" customWidth="1"/>
    <col min="6" max="6" width="20.140625" style="315" customWidth="1"/>
    <col min="7" max="7" width="16.28515625" style="316" customWidth="1"/>
    <col min="8" max="8" width="16.85546875" style="313" customWidth="1"/>
    <col min="9" max="9" width="10.140625" style="313"/>
    <col min="10" max="10" width="3.28515625" style="313" customWidth="1"/>
    <col min="11" max="11" width="39" style="313" customWidth="1"/>
    <col min="12" max="13" width="12.28515625" style="313" customWidth="1"/>
    <col min="14" max="14" width="15" style="313" customWidth="1"/>
    <col min="15" max="256" width="10.140625" style="313"/>
    <col min="257" max="257" width="3" style="313" bestFit="1" customWidth="1"/>
    <col min="258" max="258" width="40.7109375" style="313" customWidth="1"/>
    <col min="259" max="259" width="10.140625" style="313"/>
    <col min="260" max="260" width="14" style="313" bestFit="1" customWidth="1"/>
    <col min="261" max="261" width="12.7109375" style="313" bestFit="1" customWidth="1"/>
    <col min="262" max="262" width="16" style="313" bestFit="1" customWidth="1"/>
    <col min="263" max="512" width="10.140625" style="313"/>
    <col min="513" max="513" width="3" style="313" bestFit="1" customWidth="1"/>
    <col min="514" max="514" width="40.7109375" style="313" customWidth="1"/>
    <col min="515" max="515" width="10.140625" style="313"/>
    <col min="516" max="516" width="14" style="313" bestFit="1" customWidth="1"/>
    <col min="517" max="517" width="12.7109375" style="313" bestFit="1" customWidth="1"/>
    <col min="518" max="518" width="16" style="313" bestFit="1" customWidth="1"/>
    <col min="519" max="768" width="10.140625" style="313"/>
    <col min="769" max="769" width="3" style="313" bestFit="1" customWidth="1"/>
    <col min="770" max="770" width="40.7109375" style="313" customWidth="1"/>
    <col min="771" max="771" width="10.140625" style="313"/>
    <col min="772" max="772" width="14" style="313" bestFit="1" customWidth="1"/>
    <col min="773" max="773" width="12.7109375" style="313" bestFit="1" customWidth="1"/>
    <col min="774" max="774" width="16" style="313" bestFit="1" customWidth="1"/>
    <col min="775" max="1024" width="10.140625" style="313"/>
    <col min="1025" max="1025" width="3" style="313" bestFit="1" customWidth="1"/>
    <col min="1026" max="1026" width="40.7109375" style="313" customWidth="1"/>
    <col min="1027" max="1027" width="10.140625" style="313"/>
    <col min="1028" max="1028" width="14" style="313" bestFit="1" customWidth="1"/>
    <col min="1029" max="1029" width="12.7109375" style="313" bestFit="1" customWidth="1"/>
    <col min="1030" max="1030" width="16" style="313" bestFit="1" customWidth="1"/>
    <col min="1031" max="1280" width="10.140625" style="313"/>
    <col min="1281" max="1281" width="3" style="313" bestFit="1" customWidth="1"/>
    <col min="1282" max="1282" width="40.7109375" style="313" customWidth="1"/>
    <col min="1283" max="1283" width="10.140625" style="313"/>
    <col min="1284" max="1284" width="14" style="313" bestFit="1" customWidth="1"/>
    <col min="1285" max="1285" width="12.7109375" style="313" bestFit="1" customWidth="1"/>
    <col min="1286" max="1286" width="16" style="313" bestFit="1" customWidth="1"/>
    <col min="1287" max="1536" width="10.140625" style="313"/>
    <col min="1537" max="1537" width="3" style="313" bestFit="1" customWidth="1"/>
    <col min="1538" max="1538" width="40.7109375" style="313" customWidth="1"/>
    <col min="1539" max="1539" width="10.140625" style="313"/>
    <col min="1540" max="1540" width="14" style="313" bestFit="1" customWidth="1"/>
    <col min="1541" max="1541" width="12.7109375" style="313" bestFit="1" customWidth="1"/>
    <col min="1542" max="1542" width="16" style="313" bestFit="1" customWidth="1"/>
    <col min="1543" max="1792" width="10.140625" style="313"/>
    <col min="1793" max="1793" width="3" style="313" bestFit="1" customWidth="1"/>
    <col min="1794" max="1794" width="40.7109375" style="313" customWidth="1"/>
    <col min="1795" max="1795" width="10.140625" style="313"/>
    <col min="1796" max="1796" width="14" style="313" bestFit="1" customWidth="1"/>
    <col min="1797" max="1797" width="12.7109375" style="313" bestFit="1" customWidth="1"/>
    <col min="1798" max="1798" width="16" style="313" bestFit="1" customWidth="1"/>
    <col min="1799" max="2048" width="10.140625" style="313"/>
    <col min="2049" max="2049" width="3" style="313" bestFit="1" customWidth="1"/>
    <col min="2050" max="2050" width="40.7109375" style="313" customWidth="1"/>
    <col min="2051" max="2051" width="10.140625" style="313"/>
    <col min="2052" max="2052" width="14" style="313" bestFit="1" customWidth="1"/>
    <col min="2053" max="2053" width="12.7109375" style="313" bestFit="1" customWidth="1"/>
    <col min="2054" max="2054" width="16" style="313" bestFit="1" customWidth="1"/>
    <col min="2055" max="2304" width="10.140625" style="313"/>
    <col min="2305" max="2305" width="3" style="313" bestFit="1" customWidth="1"/>
    <col min="2306" max="2306" width="40.7109375" style="313" customWidth="1"/>
    <col min="2307" max="2307" width="10.140625" style="313"/>
    <col min="2308" max="2308" width="14" style="313" bestFit="1" customWidth="1"/>
    <col min="2309" max="2309" width="12.7109375" style="313" bestFit="1" customWidth="1"/>
    <col min="2310" max="2310" width="16" style="313" bestFit="1" customWidth="1"/>
    <col min="2311" max="2560" width="10.140625" style="313"/>
    <col min="2561" max="2561" width="3" style="313" bestFit="1" customWidth="1"/>
    <col min="2562" max="2562" width="40.7109375" style="313" customWidth="1"/>
    <col min="2563" max="2563" width="10.140625" style="313"/>
    <col min="2564" max="2564" width="14" style="313" bestFit="1" customWidth="1"/>
    <col min="2565" max="2565" width="12.7109375" style="313" bestFit="1" customWidth="1"/>
    <col min="2566" max="2566" width="16" style="313" bestFit="1" customWidth="1"/>
    <col min="2567" max="2816" width="10.140625" style="313"/>
    <col min="2817" max="2817" width="3" style="313" bestFit="1" customWidth="1"/>
    <col min="2818" max="2818" width="40.7109375" style="313" customWidth="1"/>
    <col min="2819" max="2819" width="10.140625" style="313"/>
    <col min="2820" max="2820" width="14" style="313" bestFit="1" customWidth="1"/>
    <col min="2821" max="2821" width="12.7109375" style="313" bestFit="1" customWidth="1"/>
    <col min="2822" max="2822" width="16" style="313" bestFit="1" customWidth="1"/>
    <col min="2823" max="3072" width="10.140625" style="313"/>
    <col min="3073" max="3073" width="3" style="313" bestFit="1" customWidth="1"/>
    <col min="3074" max="3074" width="40.7109375" style="313" customWidth="1"/>
    <col min="3075" max="3075" width="10.140625" style="313"/>
    <col min="3076" max="3076" width="14" style="313" bestFit="1" customWidth="1"/>
    <col min="3077" max="3077" width="12.7109375" style="313" bestFit="1" customWidth="1"/>
    <col min="3078" max="3078" width="16" style="313" bestFit="1" customWidth="1"/>
    <col min="3079" max="3328" width="10.140625" style="313"/>
    <col min="3329" max="3329" width="3" style="313" bestFit="1" customWidth="1"/>
    <col min="3330" max="3330" width="40.7109375" style="313" customWidth="1"/>
    <col min="3331" max="3331" width="10.140625" style="313"/>
    <col min="3332" max="3332" width="14" style="313" bestFit="1" customWidth="1"/>
    <col min="3333" max="3333" width="12.7109375" style="313" bestFit="1" customWidth="1"/>
    <col min="3334" max="3334" width="16" style="313" bestFit="1" customWidth="1"/>
    <col min="3335" max="3584" width="10.140625" style="313"/>
    <col min="3585" max="3585" width="3" style="313" bestFit="1" customWidth="1"/>
    <col min="3586" max="3586" width="40.7109375" style="313" customWidth="1"/>
    <col min="3587" max="3587" width="10.140625" style="313"/>
    <col min="3588" max="3588" width="14" style="313" bestFit="1" customWidth="1"/>
    <col min="3589" max="3589" width="12.7109375" style="313" bestFit="1" customWidth="1"/>
    <col min="3590" max="3590" width="16" style="313" bestFit="1" customWidth="1"/>
    <col min="3591" max="3840" width="10.140625" style="313"/>
    <col min="3841" max="3841" width="3" style="313" bestFit="1" customWidth="1"/>
    <col min="3842" max="3842" width="40.7109375" style="313" customWidth="1"/>
    <col min="3843" max="3843" width="10.140625" style="313"/>
    <col min="3844" max="3844" width="14" style="313" bestFit="1" customWidth="1"/>
    <col min="3845" max="3845" width="12.7109375" style="313" bestFit="1" customWidth="1"/>
    <col min="3846" max="3846" width="16" style="313" bestFit="1" customWidth="1"/>
    <col min="3847" max="4096" width="10.140625" style="313"/>
    <col min="4097" max="4097" width="3" style="313" bestFit="1" customWidth="1"/>
    <col min="4098" max="4098" width="40.7109375" style="313" customWidth="1"/>
    <col min="4099" max="4099" width="10.140625" style="313"/>
    <col min="4100" max="4100" width="14" style="313" bestFit="1" customWidth="1"/>
    <col min="4101" max="4101" width="12.7109375" style="313" bestFit="1" customWidth="1"/>
    <col min="4102" max="4102" width="16" style="313" bestFit="1" customWidth="1"/>
    <col min="4103" max="4352" width="10.140625" style="313"/>
    <col min="4353" max="4353" width="3" style="313" bestFit="1" customWidth="1"/>
    <col min="4354" max="4354" width="40.7109375" style="313" customWidth="1"/>
    <col min="4355" max="4355" width="10.140625" style="313"/>
    <col min="4356" max="4356" width="14" style="313" bestFit="1" customWidth="1"/>
    <col min="4357" max="4357" width="12.7109375" style="313" bestFit="1" customWidth="1"/>
    <col min="4358" max="4358" width="16" style="313" bestFit="1" customWidth="1"/>
    <col min="4359" max="4608" width="10.140625" style="313"/>
    <col min="4609" max="4609" width="3" style="313" bestFit="1" customWidth="1"/>
    <col min="4610" max="4610" width="40.7109375" style="313" customWidth="1"/>
    <col min="4611" max="4611" width="10.140625" style="313"/>
    <col min="4612" max="4612" width="14" style="313" bestFit="1" customWidth="1"/>
    <col min="4613" max="4613" width="12.7109375" style="313" bestFit="1" customWidth="1"/>
    <col min="4614" max="4614" width="16" style="313" bestFit="1" customWidth="1"/>
    <col min="4615" max="4864" width="10.140625" style="313"/>
    <col min="4865" max="4865" width="3" style="313" bestFit="1" customWidth="1"/>
    <col min="4866" max="4866" width="40.7109375" style="313" customWidth="1"/>
    <col min="4867" max="4867" width="10.140625" style="313"/>
    <col min="4868" max="4868" width="14" style="313" bestFit="1" customWidth="1"/>
    <col min="4869" max="4869" width="12.7109375" style="313" bestFit="1" customWidth="1"/>
    <col min="4870" max="4870" width="16" style="313" bestFit="1" customWidth="1"/>
    <col min="4871" max="5120" width="10.140625" style="313"/>
    <col min="5121" max="5121" width="3" style="313" bestFit="1" customWidth="1"/>
    <col min="5122" max="5122" width="40.7109375" style="313" customWidth="1"/>
    <col min="5123" max="5123" width="10.140625" style="313"/>
    <col min="5124" max="5124" width="14" style="313" bestFit="1" customWidth="1"/>
    <col min="5125" max="5125" width="12.7109375" style="313" bestFit="1" customWidth="1"/>
    <col min="5126" max="5126" width="16" style="313" bestFit="1" customWidth="1"/>
    <col min="5127" max="5376" width="10.140625" style="313"/>
    <col min="5377" max="5377" width="3" style="313" bestFit="1" customWidth="1"/>
    <col min="5378" max="5378" width="40.7109375" style="313" customWidth="1"/>
    <col min="5379" max="5379" width="10.140625" style="313"/>
    <col min="5380" max="5380" width="14" style="313" bestFit="1" customWidth="1"/>
    <col min="5381" max="5381" width="12.7109375" style="313" bestFit="1" customWidth="1"/>
    <col min="5382" max="5382" width="16" style="313" bestFit="1" customWidth="1"/>
    <col min="5383" max="5632" width="10.140625" style="313"/>
    <col min="5633" max="5633" width="3" style="313" bestFit="1" customWidth="1"/>
    <col min="5634" max="5634" width="40.7109375" style="313" customWidth="1"/>
    <col min="5635" max="5635" width="10.140625" style="313"/>
    <col min="5636" max="5636" width="14" style="313" bestFit="1" customWidth="1"/>
    <col min="5637" max="5637" width="12.7109375" style="313" bestFit="1" customWidth="1"/>
    <col min="5638" max="5638" width="16" style="313" bestFit="1" customWidth="1"/>
    <col min="5639" max="5888" width="10.140625" style="313"/>
    <col min="5889" max="5889" width="3" style="313" bestFit="1" customWidth="1"/>
    <col min="5890" max="5890" width="40.7109375" style="313" customWidth="1"/>
    <col min="5891" max="5891" width="10.140625" style="313"/>
    <col min="5892" max="5892" width="14" style="313" bestFit="1" customWidth="1"/>
    <col min="5893" max="5893" width="12.7109375" style="313" bestFit="1" customWidth="1"/>
    <col min="5894" max="5894" width="16" style="313" bestFit="1" customWidth="1"/>
    <col min="5895" max="6144" width="10.140625" style="313"/>
    <col min="6145" max="6145" width="3" style="313" bestFit="1" customWidth="1"/>
    <col min="6146" max="6146" width="40.7109375" style="313" customWidth="1"/>
    <col min="6147" max="6147" width="10.140625" style="313"/>
    <col min="6148" max="6148" width="14" style="313" bestFit="1" customWidth="1"/>
    <col min="6149" max="6149" width="12.7109375" style="313" bestFit="1" customWidth="1"/>
    <col min="6150" max="6150" width="16" style="313" bestFit="1" customWidth="1"/>
    <col min="6151" max="6400" width="10.140625" style="313"/>
    <col min="6401" max="6401" width="3" style="313" bestFit="1" customWidth="1"/>
    <col min="6402" max="6402" width="40.7109375" style="313" customWidth="1"/>
    <col min="6403" max="6403" width="10.140625" style="313"/>
    <col min="6404" max="6404" width="14" style="313" bestFit="1" customWidth="1"/>
    <col min="6405" max="6405" width="12.7109375" style="313" bestFit="1" customWidth="1"/>
    <col min="6406" max="6406" width="16" style="313" bestFit="1" customWidth="1"/>
    <col min="6407" max="6656" width="10.140625" style="313"/>
    <col min="6657" max="6657" width="3" style="313" bestFit="1" customWidth="1"/>
    <col min="6658" max="6658" width="40.7109375" style="313" customWidth="1"/>
    <col min="6659" max="6659" width="10.140625" style="313"/>
    <col min="6660" max="6660" width="14" style="313" bestFit="1" customWidth="1"/>
    <col min="6661" max="6661" width="12.7109375" style="313" bestFit="1" customWidth="1"/>
    <col min="6662" max="6662" width="16" style="313" bestFit="1" customWidth="1"/>
    <col min="6663" max="6912" width="10.140625" style="313"/>
    <col min="6913" max="6913" width="3" style="313" bestFit="1" customWidth="1"/>
    <col min="6914" max="6914" width="40.7109375" style="313" customWidth="1"/>
    <col min="6915" max="6915" width="10.140625" style="313"/>
    <col min="6916" max="6916" width="14" style="313" bestFit="1" customWidth="1"/>
    <col min="6917" max="6917" width="12.7109375" style="313" bestFit="1" customWidth="1"/>
    <col min="6918" max="6918" width="16" style="313" bestFit="1" customWidth="1"/>
    <col min="6919" max="7168" width="10.140625" style="313"/>
    <col min="7169" max="7169" width="3" style="313" bestFit="1" customWidth="1"/>
    <col min="7170" max="7170" width="40.7109375" style="313" customWidth="1"/>
    <col min="7171" max="7171" width="10.140625" style="313"/>
    <col min="7172" max="7172" width="14" style="313" bestFit="1" customWidth="1"/>
    <col min="7173" max="7173" width="12.7109375" style="313" bestFit="1" customWidth="1"/>
    <col min="7174" max="7174" width="16" style="313" bestFit="1" customWidth="1"/>
    <col min="7175" max="7424" width="10.140625" style="313"/>
    <col min="7425" max="7425" width="3" style="313" bestFit="1" customWidth="1"/>
    <col min="7426" max="7426" width="40.7109375" style="313" customWidth="1"/>
    <col min="7427" max="7427" width="10.140625" style="313"/>
    <col min="7428" max="7428" width="14" style="313" bestFit="1" customWidth="1"/>
    <col min="7429" max="7429" width="12.7109375" style="313" bestFit="1" customWidth="1"/>
    <col min="7430" max="7430" width="16" style="313" bestFit="1" customWidth="1"/>
    <col min="7431" max="7680" width="10.140625" style="313"/>
    <col min="7681" max="7681" width="3" style="313" bestFit="1" customWidth="1"/>
    <col min="7682" max="7682" width="40.7109375" style="313" customWidth="1"/>
    <col min="7683" max="7683" width="10.140625" style="313"/>
    <col min="7684" max="7684" width="14" style="313" bestFit="1" customWidth="1"/>
    <col min="7685" max="7685" width="12.7109375" style="313" bestFit="1" customWidth="1"/>
    <col min="7686" max="7686" width="16" style="313" bestFit="1" customWidth="1"/>
    <col min="7687" max="7936" width="10.140625" style="313"/>
    <col min="7937" max="7937" width="3" style="313" bestFit="1" customWidth="1"/>
    <col min="7938" max="7938" width="40.7109375" style="313" customWidth="1"/>
    <col min="7939" max="7939" width="10.140625" style="313"/>
    <col min="7940" max="7940" width="14" style="313" bestFit="1" customWidth="1"/>
    <col min="7941" max="7941" width="12.7109375" style="313" bestFit="1" customWidth="1"/>
    <col min="7942" max="7942" width="16" style="313" bestFit="1" customWidth="1"/>
    <col min="7943" max="8192" width="10.140625" style="313"/>
    <col min="8193" max="8193" width="3" style="313" bestFit="1" customWidth="1"/>
    <col min="8194" max="8194" width="40.7109375" style="313" customWidth="1"/>
    <col min="8195" max="8195" width="10.140625" style="313"/>
    <col min="8196" max="8196" width="14" style="313" bestFit="1" customWidth="1"/>
    <col min="8197" max="8197" width="12.7109375" style="313" bestFit="1" customWidth="1"/>
    <col min="8198" max="8198" width="16" style="313" bestFit="1" customWidth="1"/>
    <col min="8199" max="8448" width="10.140625" style="313"/>
    <col min="8449" max="8449" width="3" style="313" bestFit="1" customWidth="1"/>
    <col min="8450" max="8450" width="40.7109375" style="313" customWidth="1"/>
    <col min="8451" max="8451" width="10.140625" style="313"/>
    <col min="8452" max="8452" width="14" style="313" bestFit="1" customWidth="1"/>
    <col min="8453" max="8453" width="12.7109375" style="313" bestFit="1" customWidth="1"/>
    <col min="8454" max="8454" width="16" style="313" bestFit="1" customWidth="1"/>
    <col min="8455" max="8704" width="10.140625" style="313"/>
    <col min="8705" max="8705" width="3" style="313" bestFit="1" customWidth="1"/>
    <col min="8706" max="8706" width="40.7109375" style="313" customWidth="1"/>
    <col min="8707" max="8707" width="10.140625" style="313"/>
    <col min="8708" max="8708" width="14" style="313" bestFit="1" customWidth="1"/>
    <col min="8709" max="8709" width="12.7109375" style="313" bestFit="1" customWidth="1"/>
    <col min="8710" max="8710" width="16" style="313" bestFit="1" customWidth="1"/>
    <col min="8711" max="8960" width="10.140625" style="313"/>
    <col min="8961" max="8961" width="3" style="313" bestFit="1" customWidth="1"/>
    <col min="8962" max="8962" width="40.7109375" style="313" customWidth="1"/>
    <col min="8963" max="8963" width="10.140625" style="313"/>
    <col min="8964" max="8964" width="14" style="313" bestFit="1" customWidth="1"/>
    <col min="8965" max="8965" width="12.7109375" style="313" bestFit="1" customWidth="1"/>
    <col min="8966" max="8966" width="16" style="313" bestFit="1" customWidth="1"/>
    <col min="8967" max="9216" width="10.140625" style="313"/>
    <col min="9217" max="9217" width="3" style="313" bestFit="1" customWidth="1"/>
    <col min="9218" max="9218" width="40.7109375" style="313" customWidth="1"/>
    <col min="9219" max="9219" width="10.140625" style="313"/>
    <col min="9220" max="9220" width="14" style="313" bestFit="1" customWidth="1"/>
    <col min="9221" max="9221" width="12.7109375" style="313" bestFit="1" customWidth="1"/>
    <col min="9222" max="9222" width="16" style="313" bestFit="1" customWidth="1"/>
    <col min="9223" max="9472" width="10.140625" style="313"/>
    <col min="9473" max="9473" width="3" style="313" bestFit="1" customWidth="1"/>
    <col min="9474" max="9474" width="40.7109375" style="313" customWidth="1"/>
    <col min="9475" max="9475" width="10.140625" style="313"/>
    <col min="9476" max="9476" width="14" style="313" bestFit="1" customWidth="1"/>
    <col min="9477" max="9477" width="12.7109375" style="313" bestFit="1" customWidth="1"/>
    <col min="9478" max="9478" width="16" style="313" bestFit="1" customWidth="1"/>
    <col min="9479" max="9728" width="10.140625" style="313"/>
    <col min="9729" max="9729" width="3" style="313" bestFit="1" customWidth="1"/>
    <col min="9730" max="9730" width="40.7109375" style="313" customWidth="1"/>
    <col min="9731" max="9731" width="10.140625" style="313"/>
    <col min="9732" max="9732" width="14" style="313" bestFit="1" customWidth="1"/>
    <col min="9733" max="9733" width="12.7109375" style="313" bestFit="1" customWidth="1"/>
    <col min="9734" max="9734" width="16" style="313" bestFit="1" customWidth="1"/>
    <col min="9735" max="9984" width="10.140625" style="313"/>
    <col min="9985" max="9985" width="3" style="313" bestFit="1" customWidth="1"/>
    <col min="9986" max="9986" width="40.7109375" style="313" customWidth="1"/>
    <col min="9987" max="9987" width="10.140625" style="313"/>
    <col min="9988" max="9988" width="14" style="313" bestFit="1" customWidth="1"/>
    <col min="9989" max="9989" width="12.7109375" style="313" bestFit="1" customWidth="1"/>
    <col min="9990" max="9990" width="16" style="313" bestFit="1" customWidth="1"/>
    <col min="9991" max="10240" width="10.140625" style="313"/>
    <col min="10241" max="10241" width="3" style="313" bestFit="1" customWidth="1"/>
    <col min="10242" max="10242" width="40.7109375" style="313" customWidth="1"/>
    <col min="10243" max="10243" width="10.140625" style="313"/>
    <col min="10244" max="10244" width="14" style="313" bestFit="1" customWidth="1"/>
    <col min="10245" max="10245" width="12.7109375" style="313" bestFit="1" customWidth="1"/>
    <col min="10246" max="10246" width="16" style="313" bestFit="1" customWidth="1"/>
    <col min="10247" max="10496" width="10.140625" style="313"/>
    <col min="10497" max="10497" width="3" style="313" bestFit="1" customWidth="1"/>
    <col min="10498" max="10498" width="40.7109375" style="313" customWidth="1"/>
    <col min="10499" max="10499" width="10.140625" style="313"/>
    <col min="10500" max="10500" width="14" style="313" bestFit="1" customWidth="1"/>
    <col min="10501" max="10501" width="12.7109375" style="313" bestFit="1" customWidth="1"/>
    <col min="10502" max="10502" width="16" style="313" bestFit="1" customWidth="1"/>
    <col min="10503" max="10752" width="10.140625" style="313"/>
    <col min="10753" max="10753" width="3" style="313" bestFit="1" customWidth="1"/>
    <col min="10754" max="10754" width="40.7109375" style="313" customWidth="1"/>
    <col min="10755" max="10755" width="10.140625" style="313"/>
    <col min="10756" max="10756" width="14" style="313" bestFit="1" customWidth="1"/>
    <col min="10757" max="10757" width="12.7109375" style="313" bestFit="1" customWidth="1"/>
    <col min="10758" max="10758" width="16" style="313" bestFit="1" customWidth="1"/>
    <col min="10759" max="11008" width="10.140625" style="313"/>
    <col min="11009" max="11009" width="3" style="313" bestFit="1" customWidth="1"/>
    <col min="11010" max="11010" width="40.7109375" style="313" customWidth="1"/>
    <col min="11011" max="11011" width="10.140625" style="313"/>
    <col min="11012" max="11012" width="14" style="313" bestFit="1" customWidth="1"/>
    <col min="11013" max="11013" width="12.7109375" style="313" bestFit="1" customWidth="1"/>
    <col min="11014" max="11014" width="16" style="313" bestFit="1" customWidth="1"/>
    <col min="11015" max="11264" width="10.140625" style="313"/>
    <col min="11265" max="11265" width="3" style="313" bestFit="1" customWidth="1"/>
    <col min="11266" max="11266" width="40.7109375" style="313" customWidth="1"/>
    <col min="11267" max="11267" width="10.140625" style="313"/>
    <col min="11268" max="11268" width="14" style="313" bestFit="1" customWidth="1"/>
    <col min="11269" max="11269" width="12.7109375" style="313" bestFit="1" customWidth="1"/>
    <col min="11270" max="11270" width="16" style="313" bestFit="1" customWidth="1"/>
    <col min="11271" max="11520" width="10.140625" style="313"/>
    <col min="11521" max="11521" width="3" style="313" bestFit="1" customWidth="1"/>
    <col min="11522" max="11522" width="40.7109375" style="313" customWidth="1"/>
    <col min="11523" max="11523" width="10.140625" style="313"/>
    <col min="11524" max="11524" width="14" style="313" bestFit="1" customWidth="1"/>
    <col min="11525" max="11525" width="12.7109375" style="313" bestFit="1" customWidth="1"/>
    <col min="11526" max="11526" width="16" style="313" bestFit="1" customWidth="1"/>
    <col min="11527" max="11776" width="10.140625" style="313"/>
    <col min="11777" max="11777" width="3" style="313" bestFit="1" customWidth="1"/>
    <col min="11778" max="11778" width="40.7109375" style="313" customWidth="1"/>
    <col min="11779" max="11779" width="10.140625" style="313"/>
    <col min="11780" max="11780" width="14" style="313" bestFit="1" customWidth="1"/>
    <col min="11781" max="11781" width="12.7109375" style="313" bestFit="1" customWidth="1"/>
    <col min="11782" max="11782" width="16" style="313" bestFit="1" customWidth="1"/>
    <col min="11783" max="12032" width="10.140625" style="313"/>
    <col min="12033" max="12033" width="3" style="313" bestFit="1" customWidth="1"/>
    <col min="12034" max="12034" width="40.7109375" style="313" customWidth="1"/>
    <col min="12035" max="12035" width="10.140625" style="313"/>
    <col min="12036" max="12036" width="14" style="313" bestFit="1" customWidth="1"/>
    <col min="12037" max="12037" width="12.7109375" style="313" bestFit="1" customWidth="1"/>
    <col min="12038" max="12038" width="16" style="313" bestFit="1" customWidth="1"/>
    <col min="12039" max="12288" width="10.140625" style="313"/>
    <col min="12289" max="12289" width="3" style="313" bestFit="1" customWidth="1"/>
    <col min="12290" max="12290" width="40.7109375" style="313" customWidth="1"/>
    <col min="12291" max="12291" width="10.140625" style="313"/>
    <col min="12292" max="12292" width="14" style="313" bestFit="1" customWidth="1"/>
    <col min="12293" max="12293" width="12.7109375" style="313" bestFit="1" customWidth="1"/>
    <col min="12294" max="12294" width="16" style="313" bestFit="1" customWidth="1"/>
    <col min="12295" max="12544" width="10.140625" style="313"/>
    <col min="12545" max="12545" width="3" style="313" bestFit="1" customWidth="1"/>
    <col min="12546" max="12546" width="40.7109375" style="313" customWidth="1"/>
    <col min="12547" max="12547" width="10.140625" style="313"/>
    <col min="12548" max="12548" width="14" style="313" bestFit="1" customWidth="1"/>
    <col min="12549" max="12549" width="12.7109375" style="313" bestFit="1" customWidth="1"/>
    <col min="12550" max="12550" width="16" style="313" bestFit="1" customWidth="1"/>
    <col min="12551" max="12800" width="10.140625" style="313"/>
    <col min="12801" max="12801" width="3" style="313" bestFit="1" customWidth="1"/>
    <col min="12802" max="12802" width="40.7109375" style="313" customWidth="1"/>
    <col min="12803" max="12803" width="10.140625" style="313"/>
    <col min="12804" max="12804" width="14" style="313" bestFit="1" customWidth="1"/>
    <col min="12805" max="12805" width="12.7109375" style="313" bestFit="1" customWidth="1"/>
    <col min="12806" max="12806" width="16" style="313" bestFit="1" customWidth="1"/>
    <col min="12807" max="13056" width="10.140625" style="313"/>
    <col min="13057" max="13057" width="3" style="313" bestFit="1" customWidth="1"/>
    <col min="13058" max="13058" width="40.7109375" style="313" customWidth="1"/>
    <col min="13059" max="13059" width="10.140625" style="313"/>
    <col min="13060" max="13060" width="14" style="313" bestFit="1" customWidth="1"/>
    <col min="13061" max="13061" width="12.7109375" style="313" bestFit="1" customWidth="1"/>
    <col min="13062" max="13062" width="16" style="313" bestFit="1" customWidth="1"/>
    <col min="13063" max="13312" width="10.140625" style="313"/>
    <col min="13313" max="13313" width="3" style="313" bestFit="1" customWidth="1"/>
    <col min="13314" max="13314" width="40.7109375" style="313" customWidth="1"/>
    <col min="13315" max="13315" width="10.140625" style="313"/>
    <col min="13316" max="13316" width="14" style="313" bestFit="1" customWidth="1"/>
    <col min="13317" max="13317" width="12.7109375" style="313" bestFit="1" customWidth="1"/>
    <col min="13318" max="13318" width="16" style="313" bestFit="1" customWidth="1"/>
    <col min="13319" max="13568" width="10.140625" style="313"/>
    <col min="13569" max="13569" width="3" style="313" bestFit="1" customWidth="1"/>
    <col min="13570" max="13570" width="40.7109375" style="313" customWidth="1"/>
    <col min="13571" max="13571" width="10.140625" style="313"/>
    <col min="13572" max="13572" width="14" style="313" bestFit="1" customWidth="1"/>
    <col min="13573" max="13573" width="12.7109375" style="313" bestFit="1" customWidth="1"/>
    <col min="13574" max="13574" width="16" style="313" bestFit="1" customWidth="1"/>
    <col min="13575" max="13824" width="10.140625" style="313"/>
    <col min="13825" max="13825" width="3" style="313" bestFit="1" customWidth="1"/>
    <col min="13826" max="13826" width="40.7109375" style="313" customWidth="1"/>
    <col min="13827" max="13827" width="10.140625" style="313"/>
    <col min="13828" max="13828" width="14" style="313" bestFit="1" customWidth="1"/>
    <col min="13829" max="13829" width="12.7109375" style="313" bestFit="1" customWidth="1"/>
    <col min="13830" max="13830" width="16" style="313" bestFit="1" customWidth="1"/>
    <col min="13831" max="14080" width="10.140625" style="313"/>
    <col min="14081" max="14081" width="3" style="313" bestFit="1" customWidth="1"/>
    <col min="14082" max="14082" width="40.7109375" style="313" customWidth="1"/>
    <col min="14083" max="14083" width="10.140625" style="313"/>
    <col min="14084" max="14084" width="14" style="313" bestFit="1" customWidth="1"/>
    <col min="14085" max="14085" width="12.7109375" style="313" bestFit="1" customWidth="1"/>
    <col min="14086" max="14086" width="16" style="313" bestFit="1" customWidth="1"/>
    <col min="14087" max="14336" width="10.140625" style="313"/>
    <col min="14337" max="14337" width="3" style="313" bestFit="1" customWidth="1"/>
    <col min="14338" max="14338" width="40.7109375" style="313" customWidth="1"/>
    <col min="14339" max="14339" width="10.140625" style="313"/>
    <col min="14340" max="14340" width="14" style="313" bestFit="1" customWidth="1"/>
    <col min="14341" max="14341" width="12.7109375" style="313" bestFit="1" customWidth="1"/>
    <col min="14342" max="14342" width="16" style="313" bestFit="1" customWidth="1"/>
    <col min="14343" max="14592" width="10.140625" style="313"/>
    <col min="14593" max="14593" width="3" style="313" bestFit="1" customWidth="1"/>
    <col min="14594" max="14594" width="40.7109375" style="313" customWidth="1"/>
    <col min="14595" max="14595" width="10.140625" style="313"/>
    <col min="14596" max="14596" width="14" style="313" bestFit="1" customWidth="1"/>
    <col min="14597" max="14597" width="12.7109375" style="313" bestFit="1" customWidth="1"/>
    <col min="14598" max="14598" width="16" style="313" bestFit="1" customWidth="1"/>
    <col min="14599" max="14848" width="10.140625" style="313"/>
    <col min="14849" max="14849" width="3" style="313" bestFit="1" customWidth="1"/>
    <col min="14850" max="14850" width="40.7109375" style="313" customWidth="1"/>
    <col min="14851" max="14851" width="10.140625" style="313"/>
    <col min="14852" max="14852" width="14" style="313" bestFit="1" customWidth="1"/>
    <col min="14853" max="14853" width="12.7109375" style="313" bestFit="1" customWidth="1"/>
    <col min="14854" max="14854" width="16" style="313" bestFit="1" customWidth="1"/>
    <col min="14855" max="15104" width="10.140625" style="313"/>
    <col min="15105" max="15105" width="3" style="313" bestFit="1" customWidth="1"/>
    <col min="15106" max="15106" width="40.7109375" style="313" customWidth="1"/>
    <col min="15107" max="15107" width="10.140625" style="313"/>
    <col min="15108" max="15108" width="14" style="313" bestFit="1" customWidth="1"/>
    <col min="15109" max="15109" width="12.7109375" style="313" bestFit="1" customWidth="1"/>
    <col min="15110" max="15110" width="16" style="313" bestFit="1" customWidth="1"/>
    <col min="15111" max="15360" width="10.140625" style="313"/>
    <col min="15361" max="15361" width="3" style="313" bestFit="1" customWidth="1"/>
    <col min="15362" max="15362" width="40.7109375" style="313" customWidth="1"/>
    <col min="15363" max="15363" width="10.140625" style="313"/>
    <col min="15364" max="15364" width="14" style="313" bestFit="1" customWidth="1"/>
    <col min="15365" max="15365" width="12.7109375" style="313" bestFit="1" customWidth="1"/>
    <col min="15366" max="15366" width="16" style="313" bestFit="1" customWidth="1"/>
    <col min="15367" max="15616" width="10.140625" style="313"/>
    <col min="15617" max="15617" width="3" style="313" bestFit="1" customWidth="1"/>
    <col min="15618" max="15618" width="40.7109375" style="313" customWidth="1"/>
    <col min="15619" max="15619" width="10.140625" style="313"/>
    <col min="15620" max="15620" width="14" style="313" bestFit="1" customWidth="1"/>
    <col min="15621" max="15621" width="12.7109375" style="313" bestFit="1" customWidth="1"/>
    <col min="15622" max="15622" width="16" style="313" bestFit="1" customWidth="1"/>
    <col min="15623" max="15872" width="10.140625" style="313"/>
    <col min="15873" max="15873" width="3" style="313" bestFit="1" customWidth="1"/>
    <col min="15874" max="15874" width="40.7109375" style="313" customWidth="1"/>
    <col min="15875" max="15875" width="10.140625" style="313"/>
    <col min="15876" max="15876" width="14" style="313" bestFit="1" customWidth="1"/>
    <col min="15877" max="15877" width="12.7109375" style="313" bestFit="1" customWidth="1"/>
    <col min="15878" max="15878" width="16" style="313" bestFit="1" customWidth="1"/>
    <col min="15879" max="16128" width="10.140625" style="313"/>
    <col min="16129" max="16129" width="3" style="313" bestFit="1" customWidth="1"/>
    <col min="16130" max="16130" width="40.7109375" style="313" customWidth="1"/>
    <col min="16131" max="16131" width="10.140625" style="313"/>
    <col min="16132" max="16132" width="14" style="313" bestFit="1" customWidth="1"/>
    <col min="16133" max="16133" width="12.7109375" style="313" bestFit="1" customWidth="1"/>
    <col min="16134" max="16134" width="16" style="313" bestFit="1" customWidth="1"/>
    <col min="16135" max="16384" width="10.140625" style="313"/>
  </cols>
  <sheetData>
    <row r="2" spans="1:14">
      <c r="B2" s="314" t="s">
        <v>360</v>
      </c>
    </row>
    <row r="3" spans="1:14" ht="59.25">
      <c r="A3" s="297" t="s">
        <v>361</v>
      </c>
      <c r="B3" s="297" t="s">
        <v>362</v>
      </c>
      <c r="C3" s="297" t="s">
        <v>345</v>
      </c>
      <c r="D3" s="297" t="s">
        <v>363</v>
      </c>
      <c r="E3" s="317" t="s">
        <v>364</v>
      </c>
      <c r="F3" s="317" t="s">
        <v>365</v>
      </c>
      <c r="K3" s="318" t="s">
        <v>366</v>
      </c>
      <c r="L3" s="318" t="s">
        <v>345</v>
      </c>
      <c r="M3" s="318" t="s">
        <v>367</v>
      </c>
      <c r="N3" s="318" t="s">
        <v>368</v>
      </c>
    </row>
    <row r="4" spans="1:14" ht="18.75">
      <c r="A4" s="319">
        <v>1</v>
      </c>
      <c r="B4" s="320" t="s">
        <v>369</v>
      </c>
      <c r="C4" s="321">
        <v>10.978859999999999</v>
      </c>
      <c r="D4" s="322">
        <v>1000000</v>
      </c>
      <c r="E4" s="323"/>
      <c r="F4" s="323">
        <f>C4*10000*D4</f>
        <v>109788599999.99998</v>
      </c>
      <c r="G4" s="316">
        <f>F4/1000000000</f>
        <v>109.78859999999999</v>
      </c>
      <c r="K4" s="324" t="s">
        <v>370</v>
      </c>
      <c r="L4" s="325"/>
      <c r="M4" s="325"/>
      <c r="N4" s="326">
        <f>SUM(N5:N7)</f>
        <v>219.11599999999999</v>
      </c>
    </row>
    <row r="5" spans="1:14" ht="93.75">
      <c r="A5" s="319">
        <v>2</v>
      </c>
      <c r="B5" s="320" t="s">
        <v>371</v>
      </c>
      <c r="C5" s="321">
        <v>29.297359999999994</v>
      </c>
      <c r="D5" s="322">
        <v>454000</v>
      </c>
      <c r="E5" s="323"/>
      <c r="F5" s="323">
        <f>C5*10000*D5</f>
        <v>133010014399.99997</v>
      </c>
      <c r="G5" s="316">
        <f t="shared" ref="G5:G32" si="0">F5/1000000000</f>
        <v>133.01001439999996</v>
      </c>
      <c r="K5" s="327" t="s">
        <v>372</v>
      </c>
      <c r="L5" s="328">
        <v>12.45</v>
      </c>
      <c r="M5" s="329">
        <v>728000</v>
      </c>
      <c r="N5" s="330">
        <f>L5*M5*10000/1000000000</f>
        <v>90.635999999999996</v>
      </c>
    </row>
    <row r="6" spans="1:14" ht="93.75">
      <c r="A6" s="319">
        <v>3</v>
      </c>
      <c r="B6" s="320" t="s">
        <v>85</v>
      </c>
      <c r="C6" s="321">
        <v>7.49</v>
      </c>
      <c r="D6" s="322">
        <v>728000</v>
      </c>
      <c r="E6" s="323">
        <f>C6*10000*D6*1%</f>
        <v>545272000</v>
      </c>
      <c r="F6" s="323">
        <f>E6</f>
        <v>545272000</v>
      </c>
      <c r="G6" s="316">
        <f>F6/1000000000</f>
        <v>0.54527199999999998</v>
      </c>
      <c r="K6" s="327" t="s">
        <v>373</v>
      </c>
      <c r="L6" s="328">
        <v>0.59</v>
      </c>
      <c r="M6" s="329">
        <v>1000000</v>
      </c>
      <c r="N6" s="330">
        <f t="shared" ref="N6:N15" si="1">L6*M6*10000/1000000000</f>
        <v>5.9</v>
      </c>
    </row>
    <row r="7" spans="1:14" ht="93.75">
      <c r="A7" s="319">
        <v>4</v>
      </c>
      <c r="B7" s="320" t="s">
        <v>82</v>
      </c>
      <c r="C7" s="321">
        <v>8.2440000000000015</v>
      </c>
      <c r="D7" s="322">
        <v>728000</v>
      </c>
      <c r="E7" s="323">
        <f>C7*10000*D7*1%</f>
        <v>600163200.00000012</v>
      </c>
      <c r="F7" s="323">
        <f>E7</f>
        <v>600163200.00000012</v>
      </c>
      <c r="G7" s="316">
        <f t="shared" si="0"/>
        <v>0.60016320000000012</v>
      </c>
      <c r="H7" s="313">
        <f>D7*C7*10000*1%</f>
        <v>600163200.00000012</v>
      </c>
      <c r="K7" s="327" t="s">
        <v>374</v>
      </c>
      <c r="L7" s="328">
        <v>27</v>
      </c>
      <c r="M7" s="329">
        <v>454000</v>
      </c>
      <c r="N7" s="330">
        <f t="shared" si="1"/>
        <v>122.58</v>
      </c>
    </row>
    <row r="8" spans="1:14" ht="18.75">
      <c r="A8" s="319">
        <v>5</v>
      </c>
      <c r="B8" s="320" t="s">
        <v>61</v>
      </c>
      <c r="C8" s="321">
        <v>0</v>
      </c>
      <c r="D8" s="323">
        <v>22000</v>
      </c>
      <c r="E8" s="323">
        <f>C8*10000*D8*1%</f>
        <v>0</v>
      </c>
      <c r="F8" s="323">
        <f>E8</f>
        <v>0</v>
      </c>
      <c r="G8" s="316">
        <f t="shared" si="0"/>
        <v>0</v>
      </c>
      <c r="K8" s="324" t="s">
        <v>375</v>
      </c>
      <c r="L8" s="326"/>
      <c r="M8" s="331"/>
      <c r="N8" s="326">
        <f>SUM(N9:N16)</f>
        <v>112.50952501933334</v>
      </c>
    </row>
    <row r="9" spans="1:14" ht="37.5">
      <c r="A9" s="319">
        <v>6</v>
      </c>
      <c r="B9" s="320" t="s">
        <v>25</v>
      </c>
      <c r="C9" s="321">
        <v>30.64</v>
      </c>
      <c r="D9" s="322">
        <v>37000</v>
      </c>
      <c r="E9" s="323">
        <f>C9*10000*D9*1%</f>
        <v>113368000</v>
      </c>
      <c r="F9" s="323">
        <f>E9</f>
        <v>113368000</v>
      </c>
      <c r="G9" s="316">
        <f t="shared" si="0"/>
        <v>0.113368</v>
      </c>
      <c r="K9" s="327" t="s">
        <v>376</v>
      </c>
      <c r="L9" s="328">
        <f>'Biểu 02'!D11*40%</f>
        <v>24.524372</v>
      </c>
      <c r="M9" s="329">
        <v>48000</v>
      </c>
      <c r="N9" s="330">
        <f t="shared" si="1"/>
        <v>11.771698560000001</v>
      </c>
    </row>
    <row r="10" spans="1:14" ht="37.5">
      <c r="A10" s="319">
        <v>7</v>
      </c>
      <c r="B10" s="320" t="s">
        <v>377</v>
      </c>
      <c r="C10" s="321">
        <v>0</v>
      </c>
      <c r="D10" s="322">
        <v>33000</v>
      </c>
      <c r="E10" s="323">
        <f>C10*10000*D10*1%</f>
        <v>0</v>
      </c>
      <c r="F10" s="323">
        <f>E10</f>
        <v>0</v>
      </c>
      <c r="G10" s="316">
        <f t="shared" si="0"/>
        <v>0</v>
      </c>
      <c r="K10" s="327" t="s">
        <v>378</v>
      </c>
      <c r="L10" s="328">
        <f>'Biểu 02'!D15*40%</f>
        <v>53.43237280000001</v>
      </c>
      <c r="M10" s="329">
        <v>42000</v>
      </c>
      <c r="N10" s="330">
        <f t="shared" si="1"/>
        <v>22.441596576000006</v>
      </c>
    </row>
    <row r="11" spans="1:14" ht="37.5">
      <c r="A11" s="297"/>
      <c r="B11" s="332" t="s">
        <v>379</v>
      </c>
      <c r="C11" s="333"/>
      <c r="D11" s="333"/>
      <c r="E11" s="334"/>
      <c r="F11" s="335">
        <f>SUM(F4:F10)</f>
        <v>244057417599.99994</v>
      </c>
      <c r="G11" s="316">
        <f t="shared" si="0"/>
        <v>244.05741759999995</v>
      </c>
      <c r="K11" s="327" t="s">
        <v>380</v>
      </c>
      <c r="L11" s="328">
        <f>'Biểu 02'!D16</f>
        <v>43.834600000000002</v>
      </c>
      <c r="M11" s="329">
        <v>37000</v>
      </c>
      <c r="N11" s="330">
        <f t="shared" si="1"/>
        <v>16.218802</v>
      </c>
    </row>
    <row r="12" spans="1:14" ht="37.5">
      <c r="C12" s="316"/>
      <c r="D12" s="316"/>
      <c r="G12" s="316">
        <f t="shared" si="0"/>
        <v>0</v>
      </c>
      <c r="K12" s="327" t="s">
        <v>381</v>
      </c>
      <c r="L12" s="328">
        <f>'Biểu 02'!D29</f>
        <v>6.2762333333333338</v>
      </c>
      <c r="M12" s="329">
        <v>33000</v>
      </c>
      <c r="N12" s="330">
        <f t="shared" si="1"/>
        <v>2.0711569999999999</v>
      </c>
    </row>
    <row r="13" spans="1:14" ht="37.5">
      <c r="C13" s="316"/>
      <c r="D13" s="316"/>
      <c r="G13" s="316">
        <f t="shared" si="0"/>
        <v>0</v>
      </c>
      <c r="K13" s="327" t="s">
        <v>382</v>
      </c>
      <c r="L13" s="328">
        <f>'Biểu 02'!D17+'Biểu 02'!D25*50%</f>
        <v>228.94015833333333</v>
      </c>
      <c r="M13" s="329">
        <v>7000</v>
      </c>
      <c r="N13" s="330">
        <f t="shared" si="1"/>
        <v>16.025811083333334</v>
      </c>
    </row>
    <row r="14" spans="1:14" ht="37.5">
      <c r="B14" s="314" t="s">
        <v>383</v>
      </c>
      <c r="C14" s="316"/>
      <c r="D14" s="316"/>
      <c r="G14" s="316">
        <f t="shared" si="0"/>
        <v>0</v>
      </c>
      <c r="K14" s="327" t="s">
        <v>384</v>
      </c>
      <c r="L14" s="328">
        <f>'Biểu 02'!D65*50%</f>
        <v>0.52249999999999996</v>
      </c>
      <c r="M14" s="329">
        <v>1000000</v>
      </c>
      <c r="N14" s="330">
        <f t="shared" si="1"/>
        <v>5.2249999999999988</v>
      </c>
    </row>
    <row r="15" spans="1:14" ht="37.5">
      <c r="A15" s="297" t="s">
        <v>361</v>
      </c>
      <c r="B15" s="297" t="s">
        <v>362</v>
      </c>
      <c r="C15" s="297" t="s">
        <v>345</v>
      </c>
      <c r="D15" s="297" t="s">
        <v>363</v>
      </c>
      <c r="E15" s="317" t="s">
        <v>385</v>
      </c>
      <c r="F15" s="317" t="s">
        <v>365</v>
      </c>
      <c r="G15" s="316" t="e">
        <f t="shared" si="0"/>
        <v>#VALUE!</v>
      </c>
      <c r="K15" s="327" t="s">
        <v>386</v>
      </c>
      <c r="L15" s="336">
        <f>'Biểu 02'!D64*50%</f>
        <v>4.6753699999999991</v>
      </c>
      <c r="M15" s="329">
        <v>454000</v>
      </c>
      <c r="N15" s="330">
        <f t="shared" si="1"/>
        <v>21.226179799999997</v>
      </c>
    </row>
    <row r="16" spans="1:14" ht="18.75">
      <c r="A16" s="297"/>
      <c r="B16" s="297"/>
      <c r="C16" s="297"/>
      <c r="D16" s="297"/>
      <c r="E16" s="317"/>
      <c r="F16" s="317"/>
      <c r="K16" s="327" t="s">
        <v>387</v>
      </c>
      <c r="L16" s="337"/>
      <c r="M16" s="329"/>
      <c r="N16" s="330">
        <f>N4*8%</f>
        <v>17.52928</v>
      </c>
    </row>
    <row r="17" spans="1:14" ht="18.75">
      <c r="A17" s="319">
        <v>1</v>
      </c>
      <c r="B17" s="320" t="s">
        <v>13</v>
      </c>
      <c r="C17" s="337">
        <v>44.647414999999981</v>
      </c>
      <c r="D17" s="322">
        <v>48000</v>
      </c>
      <c r="E17" s="323">
        <v>1</v>
      </c>
      <c r="F17" s="323">
        <f>D17*C17*10000</f>
        <v>21430759199.999989</v>
      </c>
      <c r="G17" s="316">
        <f t="shared" si="0"/>
        <v>21.43075919999999</v>
      </c>
      <c r="H17" s="313">
        <f>D17*C17</f>
        <v>2143075.919999999</v>
      </c>
      <c r="K17" s="324" t="s">
        <v>388</v>
      </c>
      <c r="L17" s="326"/>
      <c r="M17" s="331"/>
      <c r="N17" s="326">
        <f>N4-N8</f>
        <v>106.60647498066665</v>
      </c>
    </row>
    <row r="18" spans="1:14">
      <c r="A18" s="319">
        <v>2</v>
      </c>
      <c r="B18" s="320" t="s">
        <v>22</v>
      </c>
      <c r="C18" s="337">
        <v>71.877041999999989</v>
      </c>
      <c r="D18" s="322">
        <v>42000</v>
      </c>
      <c r="E18" s="323">
        <v>1</v>
      </c>
      <c r="F18" s="323">
        <f t="shared" ref="F18:F24" si="2">D18*C18*10000</f>
        <v>30188357639.999996</v>
      </c>
      <c r="G18" s="316">
        <f t="shared" si="0"/>
        <v>30.188357639999996</v>
      </c>
    </row>
    <row r="19" spans="1:14">
      <c r="A19" s="319">
        <v>3</v>
      </c>
      <c r="B19" s="320" t="s">
        <v>25</v>
      </c>
      <c r="C19" s="337">
        <v>15.38284</v>
      </c>
      <c r="D19" s="322">
        <v>37000</v>
      </c>
      <c r="E19" s="323">
        <v>1</v>
      </c>
      <c r="F19" s="323">
        <f t="shared" si="2"/>
        <v>5691650800</v>
      </c>
      <c r="G19" s="316">
        <f t="shared" si="0"/>
        <v>5.6916507999999997</v>
      </c>
    </row>
    <row r="20" spans="1:14">
      <c r="A20" s="319">
        <v>4</v>
      </c>
      <c r="B20" s="33" t="s">
        <v>46</v>
      </c>
      <c r="C20" s="337">
        <v>263.44540000000001</v>
      </c>
      <c r="D20" s="322">
        <v>7000</v>
      </c>
      <c r="E20" s="323">
        <v>1</v>
      </c>
      <c r="F20" s="323">
        <f t="shared" si="2"/>
        <v>18441178000</v>
      </c>
      <c r="G20" s="316">
        <f t="shared" si="0"/>
        <v>18.441178000000001</v>
      </c>
    </row>
    <row r="21" spans="1:14">
      <c r="A21" s="319">
        <v>5</v>
      </c>
      <c r="B21" s="320" t="s">
        <v>377</v>
      </c>
      <c r="C21" s="337">
        <v>1.7779800000000001</v>
      </c>
      <c r="D21" s="322">
        <v>33000</v>
      </c>
      <c r="E21" s="323">
        <v>1</v>
      </c>
      <c r="F21" s="323">
        <f t="shared" si="2"/>
        <v>586733400</v>
      </c>
      <c r="G21" s="316">
        <f t="shared" si="0"/>
        <v>0.58673339999999996</v>
      </c>
    </row>
    <row r="22" spans="1:14">
      <c r="A22" s="319">
        <v>6</v>
      </c>
      <c r="B22" s="31" t="s">
        <v>61</v>
      </c>
      <c r="C22" s="337">
        <v>0</v>
      </c>
      <c r="D22" s="338">
        <v>22000</v>
      </c>
      <c r="E22" s="323">
        <v>1</v>
      </c>
      <c r="F22" s="323">
        <f t="shared" si="2"/>
        <v>0</v>
      </c>
      <c r="G22" s="316">
        <f t="shared" si="0"/>
        <v>0</v>
      </c>
    </row>
    <row r="23" spans="1:14">
      <c r="A23" s="319">
        <v>7</v>
      </c>
      <c r="B23" s="31" t="s">
        <v>85</v>
      </c>
      <c r="C23" s="337">
        <v>0.46</v>
      </c>
      <c r="D23" s="322">
        <v>728000</v>
      </c>
      <c r="E23" s="323">
        <v>1</v>
      </c>
      <c r="F23" s="323">
        <f t="shared" si="2"/>
        <v>3348800000</v>
      </c>
      <c r="G23" s="316">
        <f t="shared" si="0"/>
        <v>3.3488000000000002</v>
      </c>
    </row>
    <row r="24" spans="1:14">
      <c r="A24" s="319">
        <v>8</v>
      </c>
      <c r="B24" s="320" t="s">
        <v>139</v>
      </c>
      <c r="C24" s="337">
        <v>9.66</v>
      </c>
      <c r="D24" s="322">
        <v>454000</v>
      </c>
      <c r="E24" s="323">
        <v>1</v>
      </c>
      <c r="F24" s="323">
        <f t="shared" si="2"/>
        <v>43856400000</v>
      </c>
      <c r="G24" s="316">
        <f t="shared" si="0"/>
        <v>43.856400000000001</v>
      </c>
    </row>
    <row r="25" spans="1:14" ht="45">
      <c r="A25" s="319">
        <v>9</v>
      </c>
      <c r="B25" s="320" t="s">
        <v>389</v>
      </c>
      <c r="C25" s="337"/>
      <c r="D25" s="323"/>
      <c r="E25" s="323">
        <v>1.5</v>
      </c>
      <c r="F25" s="323">
        <f>1.5*H25</f>
        <v>0</v>
      </c>
      <c r="G25" s="316">
        <f t="shared" si="0"/>
        <v>0</v>
      </c>
    </row>
    <row r="26" spans="1:14">
      <c r="A26" s="319">
        <v>10</v>
      </c>
      <c r="B26" s="320" t="s">
        <v>390</v>
      </c>
      <c r="C26" s="337"/>
      <c r="D26" s="338">
        <v>20000</v>
      </c>
      <c r="E26" s="323">
        <v>1</v>
      </c>
      <c r="F26" s="323">
        <f>C26*10000*D26</f>
        <v>0</v>
      </c>
      <c r="G26" s="316">
        <f t="shared" si="0"/>
        <v>0</v>
      </c>
    </row>
    <row r="27" spans="1:14">
      <c r="A27" s="319">
        <v>11</v>
      </c>
      <c r="B27" s="320" t="s">
        <v>391</v>
      </c>
      <c r="C27" s="337"/>
      <c r="D27" s="338">
        <v>4364</v>
      </c>
      <c r="E27" s="323"/>
      <c r="F27" s="323">
        <f>C27*10000*D27</f>
        <v>0</v>
      </c>
      <c r="G27" s="316">
        <f t="shared" si="0"/>
        <v>0</v>
      </c>
    </row>
    <row r="28" spans="1:14" ht="30">
      <c r="A28" s="319">
        <v>12</v>
      </c>
      <c r="B28" s="320" t="s">
        <v>392</v>
      </c>
      <c r="C28" s="337"/>
      <c r="D28" s="323"/>
      <c r="E28" s="323"/>
      <c r="F28" s="323"/>
      <c r="G28" s="316">
        <f t="shared" si="0"/>
        <v>0</v>
      </c>
    </row>
    <row r="29" spans="1:14">
      <c r="A29" s="319"/>
      <c r="B29" s="339" t="s">
        <v>393</v>
      </c>
      <c r="C29" s="340"/>
      <c r="D29" s="340"/>
      <c r="E29" s="335"/>
      <c r="F29" s="335">
        <f>SUM(F17:F28)</f>
        <v>123543879039.99998</v>
      </c>
      <c r="G29" s="316">
        <f t="shared" si="0"/>
        <v>123.54387903999998</v>
      </c>
    </row>
    <row r="30" spans="1:14">
      <c r="G30" s="316">
        <f t="shared" si="0"/>
        <v>0</v>
      </c>
    </row>
    <row r="31" spans="1:14">
      <c r="F31" s="341" t="s">
        <v>394</v>
      </c>
      <c r="G31" s="316" t="e">
        <f t="shared" si="0"/>
        <v>#VALUE!</v>
      </c>
    </row>
    <row r="32" spans="1:14">
      <c r="A32" s="342"/>
      <c r="B32" s="343" t="s">
        <v>395</v>
      </c>
      <c r="C32" s="343"/>
      <c r="D32" s="343"/>
      <c r="E32" s="344"/>
      <c r="F32" s="344">
        <f>(F11-F29)/1000000000</f>
        <v>120.51353855999996</v>
      </c>
      <c r="G32" s="316">
        <f t="shared" si="0"/>
        <v>1.2051353855999996E-7</v>
      </c>
    </row>
  </sheetData>
  <pageMargins left="0.7" right="0.7" top="0.75" bottom="0.75" header="0.3" footer="0.3"/>
  <ignoredErrors>
    <ignoredError sqref="N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76"/>
  <sheetViews>
    <sheetView showZeros="0" view="pageLayout" topLeftCell="A12" workbookViewId="0">
      <selection activeCell="C4" sqref="C4:C5"/>
    </sheetView>
  </sheetViews>
  <sheetFormatPr defaultColWidth="6.85546875" defaultRowHeight="15"/>
  <cols>
    <col min="1" max="1" width="5.7109375" style="34" customWidth="1"/>
    <col min="2" max="2" width="39.28515625" style="2" customWidth="1"/>
    <col min="3" max="3" width="6.28515625" style="2" customWidth="1"/>
    <col min="4" max="4" width="12.28515625" style="2" customWidth="1"/>
    <col min="5" max="5" width="9.140625" style="2" hidden="1" customWidth="1"/>
    <col min="6" max="13" width="10" style="3" customWidth="1"/>
    <col min="14" max="14" width="9" style="2" customWidth="1"/>
    <col min="15" max="23" width="10" style="2" customWidth="1"/>
    <col min="24" max="24" width="9.140625" style="2" customWidth="1"/>
    <col min="25" max="27" width="10" style="2" customWidth="1"/>
    <col min="28" max="28" width="9.7109375" style="2" customWidth="1"/>
    <col min="29" max="225" width="6.85546875" style="2"/>
    <col min="226" max="226" width="4.85546875" style="2" customWidth="1"/>
    <col min="227" max="227" width="37.28515625" style="2" bestFit="1" customWidth="1"/>
    <col min="228" max="228" width="5.28515625" style="2" customWidth="1"/>
    <col min="229" max="229" width="7.7109375" style="2" customWidth="1"/>
    <col min="230" max="230" width="0" style="2" hidden="1" customWidth="1"/>
    <col min="231" max="231" width="8.140625" style="2" customWidth="1"/>
    <col min="232" max="242" width="7.28515625" style="2" customWidth="1"/>
    <col min="243" max="243" width="8.7109375" style="2" customWidth="1"/>
    <col min="244" max="264" width="7.28515625" style="2" customWidth="1"/>
    <col min="265" max="481" width="6.85546875" style="2"/>
    <col min="482" max="482" width="4.85546875" style="2" customWidth="1"/>
    <col min="483" max="483" width="37.28515625" style="2" bestFit="1" customWidth="1"/>
    <col min="484" max="484" width="5.28515625" style="2" customWidth="1"/>
    <col min="485" max="485" width="7.7109375" style="2" customWidth="1"/>
    <col min="486" max="486" width="0" style="2" hidden="1" customWidth="1"/>
    <col min="487" max="487" width="8.140625" style="2" customWidth="1"/>
    <col min="488" max="498" width="7.28515625" style="2" customWidth="1"/>
    <col min="499" max="499" width="8.7109375" style="2" customWidth="1"/>
    <col min="500" max="520" width="7.28515625" style="2" customWidth="1"/>
    <col min="521" max="737" width="6.85546875" style="2"/>
    <col min="738" max="738" width="4.85546875" style="2" customWidth="1"/>
    <col min="739" max="739" width="37.28515625" style="2" bestFit="1" customWidth="1"/>
    <col min="740" max="740" width="5.28515625" style="2" customWidth="1"/>
    <col min="741" max="741" width="7.7109375" style="2" customWidth="1"/>
    <col min="742" max="742" width="0" style="2" hidden="1" customWidth="1"/>
    <col min="743" max="743" width="8.140625" style="2" customWidth="1"/>
    <col min="744" max="754" width="7.28515625" style="2" customWidth="1"/>
    <col min="755" max="755" width="8.7109375" style="2" customWidth="1"/>
    <col min="756" max="776" width="7.28515625" style="2" customWidth="1"/>
    <col min="777" max="993" width="6.85546875" style="2"/>
    <col min="994" max="994" width="4.85546875" style="2" customWidth="1"/>
    <col min="995" max="995" width="37.28515625" style="2" bestFit="1" customWidth="1"/>
    <col min="996" max="996" width="5.28515625" style="2" customWidth="1"/>
    <col min="997" max="997" width="7.7109375" style="2" customWidth="1"/>
    <col min="998" max="998" width="0" style="2" hidden="1" customWidth="1"/>
    <col min="999" max="999" width="8.140625" style="2" customWidth="1"/>
    <col min="1000" max="1010" width="7.28515625" style="2" customWidth="1"/>
    <col min="1011" max="1011" width="8.7109375" style="2" customWidth="1"/>
    <col min="1012" max="1032" width="7.28515625" style="2" customWidth="1"/>
    <col min="1033" max="1249" width="6.85546875" style="2"/>
    <col min="1250" max="1250" width="4.85546875" style="2" customWidth="1"/>
    <col min="1251" max="1251" width="37.28515625" style="2" bestFit="1" customWidth="1"/>
    <col min="1252" max="1252" width="5.28515625" style="2" customWidth="1"/>
    <col min="1253" max="1253" width="7.7109375" style="2" customWidth="1"/>
    <col min="1254" max="1254" width="0" style="2" hidden="1" customWidth="1"/>
    <col min="1255" max="1255" width="8.140625" style="2" customWidth="1"/>
    <col min="1256" max="1266" width="7.28515625" style="2" customWidth="1"/>
    <col min="1267" max="1267" width="8.7109375" style="2" customWidth="1"/>
    <col min="1268" max="1288" width="7.28515625" style="2" customWidth="1"/>
    <col min="1289" max="1505" width="6.85546875" style="2"/>
    <col min="1506" max="1506" width="4.85546875" style="2" customWidth="1"/>
    <col min="1507" max="1507" width="37.28515625" style="2" bestFit="1" customWidth="1"/>
    <col min="1508" max="1508" width="5.28515625" style="2" customWidth="1"/>
    <col min="1509" max="1509" width="7.7109375" style="2" customWidth="1"/>
    <col min="1510" max="1510" width="0" style="2" hidden="1" customWidth="1"/>
    <col min="1511" max="1511" width="8.140625" style="2" customWidth="1"/>
    <col min="1512" max="1522" width="7.28515625" style="2" customWidth="1"/>
    <col min="1523" max="1523" width="8.7109375" style="2" customWidth="1"/>
    <col min="1524" max="1544" width="7.28515625" style="2" customWidth="1"/>
    <col min="1545" max="1761" width="6.85546875" style="2"/>
    <col min="1762" max="1762" width="4.85546875" style="2" customWidth="1"/>
    <col min="1763" max="1763" width="37.28515625" style="2" bestFit="1" customWidth="1"/>
    <col min="1764" max="1764" width="5.28515625" style="2" customWidth="1"/>
    <col min="1765" max="1765" width="7.7109375" style="2" customWidth="1"/>
    <col min="1766" max="1766" width="0" style="2" hidden="1" customWidth="1"/>
    <col min="1767" max="1767" width="8.140625" style="2" customWidth="1"/>
    <col min="1768" max="1778" width="7.28515625" style="2" customWidth="1"/>
    <col min="1779" max="1779" width="8.7109375" style="2" customWidth="1"/>
    <col min="1780" max="1800" width="7.28515625" style="2" customWidth="1"/>
    <col min="1801" max="2017" width="6.85546875" style="2"/>
    <col min="2018" max="2018" width="4.85546875" style="2" customWidth="1"/>
    <col min="2019" max="2019" width="37.28515625" style="2" bestFit="1" customWidth="1"/>
    <col min="2020" max="2020" width="5.28515625" style="2" customWidth="1"/>
    <col min="2021" max="2021" width="7.7109375" style="2" customWidth="1"/>
    <col min="2022" max="2022" width="0" style="2" hidden="1" customWidth="1"/>
    <col min="2023" max="2023" width="8.140625" style="2" customWidth="1"/>
    <col min="2024" max="2034" width="7.28515625" style="2" customWidth="1"/>
    <col min="2035" max="2035" width="8.7109375" style="2" customWidth="1"/>
    <col min="2036" max="2056" width="7.28515625" style="2" customWidth="1"/>
    <col min="2057" max="2273" width="6.85546875" style="2"/>
    <col min="2274" max="2274" width="4.85546875" style="2" customWidth="1"/>
    <col min="2275" max="2275" width="37.28515625" style="2" bestFit="1" customWidth="1"/>
    <col min="2276" max="2276" width="5.28515625" style="2" customWidth="1"/>
    <col min="2277" max="2277" width="7.7109375" style="2" customWidth="1"/>
    <col min="2278" max="2278" width="0" style="2" hidden="1" customWidth="1"/>
    <col min="2279" max="2279" width="8.140625" style="2" customWidth="1"/>
    <col min="2280" max="2290" width="7.28515625" style="2" customWidth="1"/>
    <col min="2291" max="2291" width="8.7109375" style="2" customWidth="1"/>
    <col min="2292" max="2312" width="7.28515625" style="2" customWidth="1"/>
    <col min="2313" max="2529" width="6.85546875" style="2"/>
    <col min="2530" max="2530" width="4.85546875" style="2" customWidth="1"/>
    <col min="2531" max="2531" width="37.28515625" style="2" bestFit="1" customWidth="1"/>
    <col min="2532" max="2532" width="5.28515625" style="2" customWidth="1"/>
    <col min="2533" max="2533" width="7.7109375" style="2" customWidth="1"/>
    <col min="2534" max="2534" width="0" style="2" hidden="1" customWidth="1"/>
    <col min="2535" max="2535" width="8.140625" style="2" customWidth="1"/>
    <col min="2536" max="2546" width="7.28515625" style="2" customWidth="1"/>
    <col min="2547" max="2547" width="8.7109375" style="2" customWidth="1"/>
    <col min="2548" max="2568" width="7.28515625" style="2" customWidth="1"/>
    <col min="2569" max="2785" width="6.85546875" style="2"/>
    <col min="2786" max="2786" width="4.85546875" style="2" customWidth="1"/>
    <col min="2787" max="2787" width="37.28515625" style="2" bestFit="1" customWidth="1"/>
    <col min="2788" max="2788" width="5.28515625" style="2" customWidth="1"/>
    <col min="2789" max="2789" width="7.7109375" style="2" customWidth="1"/>
    <col min="2790" max="2790" width="0" style="2" hidden="1" customWidth="1"/>
    <col min="2791" max="2791" width="8.140625" style="2" customWidth="1"/>
    <col min="2792" max="2802" width="7.28515625" style="2" customWidth="1"/>
    <col min="2803" max="2803" width="8.7109375" style="2" customWidth="1"/>
    <col min="2804" max="2824" width="7.28515625" style="2" customWidth="1"/>
    <col min="2825" max="3041" width="6.85546875" style="2"/>
    <col min="3042" max="3042" width="4.85546875" style="2" customWidth="1"/>
    <col min="3043" max="3043" width="37.28515625" style="2" bestFit="1" customWidth="1"/>
    <col min="3044" max="3044" width="5.28515625" style="2" customWidth="1"/>
    <col min="3045" max="3045" width="7.7109375" style="2" customWidth="1"/>
    <col min="3046" max="3046" width="0" style="2" hidden="1" customWidth="1"/>
    <col min="3047" max="3047" width="8.140625" style="2" customWidth="1"/>
    <col min="3048" max="3058" width="7.28515625" style="2" customWidth="1"/>
    <col min="3059" max="3059" width="8.7109375" style="2" customWidth="1"/>
    <col min="3060" max="3080" width="7.28515625" style="2" customWidth="1"/>
    <col min="3081" max="3297" width="6.85546875" style="2"/>
    <col min="3298" max="3298" width="4.85546875" style="2" customWidth="1"/>
    <col min="3299" max="3299" width="37.28515625" style="2" bestFit="1" customWidth="1"/>
    <col min="3300" max="3300" width="5.28515625" style="2" customWidth="1"/>
    <col min="3301" max="3301" width="7.7109375" style="2" customWidth="1"/>
    <col min="3302" max="3302" width="0" style="2" hidden="1" customWidth="1"/>
    <col min="3303" max="3303" width="8.140625" style="2" customWidth="1"/>
    <col min="3304" max="3314" width="7.28515625" style="2" customWidth="1"/>
    <col min="3315" max="3315" width="8.7109375" style="2" customWidth="1"/>
    <col min="3316" max="3336" width="7.28515625" style="2" customWidth="1"/>
    <col min="3337" max="3553" width="6.85546875" style="2"/>
    <col min="3554" max="3554" width="4.85546875" style="2" customWidth="1"/>
    <col min="3555" max="3555" width="37.28515625" style="2" bestFit="1" customWidth="1"/>
    <col min="3556" max="3556" width="5.28515625" style="2" customWidth="1"/>
    <col min="3557" max="3557" width="7.7109375" style="2" customWidth="1"/>
    <col min="3558" max="3558" width="0" style="2" hidden="1" customWidth="1"/>
    <col min="3559" max="3559" width="8.140625" style="2" customWidth="1"/>
    <col min="3560" max="3570" width="7.28515625" style="2" customWidth="1"/>
    <col min="3571" max="3571" width="8.7109375" style="2" customWidth="1"/>
    <col min="3572" max="3592" width="7.28515625" style="2" customWidth="1"/>
    <col min="3593" max="3809" width="6.85546875" style="2"/>
    <col min="3810" max="3810" width="4.85546875" style="2" customWidth="1"/>
    <col min="3811" max="3811" width="37.28515625" style="2" bestFit="1" customWidth="1"/>
    <col min="3812" max="3812" width="5.28515625" style="2" customWidth="1"/>
    <col min="3813" max="3813" width="7.7109375" style="2" customWidth="1"/>
    <col min="3814" max="3814" width="0" style="2" hidden="1" customWidth="1"/>
    <col min="3815" max="3815" width="8.140625" style="2" customWidth="1"/>
    <col min="3816" max="3826" width="7.28515625" style="2" customWidth="1"/>
    <col min="3827" max="3827" width="8.7109375" style="2" customWidth="1"/>
    <col min="3828" max="3848" width="7.28515625" style="2" customWidth="1"/>
    <col min="3849" max="4065" width="6.85546875" style="2"/>
    <col min="4066" max="4066" width="4.85546875" style="2" customWidth="1"/>
    <col min="4067" max="4067" width="37.28515625" style="2" bestFit="1" customWidth="1"/>
    <col min="4068" max="4068" width="5.28515625" style="2" customWidth="1"/>
    <col min="4069" max="4069" width="7.7109375" style="2" customWidth="1"/>
    <col min="4070" max="4070" width="0" style="2" hidden="1" customWidth="1"/>
    <col min="4071" max="4071" width="8.140625" style="2" customWidth="1"/>
    <col min="4072" max="4082" width="7.28515625" style="2" customWidth="1"/>
    <col min="4083" max="4083" width="8.7109375" style="2" customWidth="1"/>
    <col min="4084" max="4104" width="7.28515625" style="2" customWidth="1"/>
    <col min="4105" max="4321" width="6.85546875" style="2"/>
    <col min="4322" max="4322" width="4.85546875" style="2" customWidth="1"/>
    <col min="4323" max="4323" width="37.28515625" style="2" bestFit="1" customWidth="1"/>
    <col min="4324" max="4324" width="5.28515625" style="2" customWidth="1"/>
    <col min="4325" max="4325" width="7.7109375" style="2" customWidth="1"/>
    <col min="4326" max="4326" width="0" style="2" hidden="1" customWidth="1"/>
    <col min="4327" max="4327" width="8.140625" style="2" customWidth="1"/>
    <col min="4328" max="4338" width="7.28515625" style="2" customWidth="1"/>
    <col min="4339" max="4339" width="8.7109375" style="2" customWidth="1"/>
    <col min="4340" max="4360" width="7.28515625" style="2" customWidth="1"/>
    <col min="4361" max="4577" width="6.85546875" style="2"/>
    <col min="4578" max="4578" width="4.85546875" style="2" customWidth="1"/>
    <col min="4579" max="4579" width="37.28515625" style="2" bestFit="1" customWidth="1"/>
    <col min="4580" max="4580" width="5.28515625" style="2" customWidth="1"/>
    <col min="4581" max="4581" width="7.7109375" style="2" customWidth="1"/>
    <col min="4582" max="4582" width="0" style="2" hidden="1" customWidth="1"/>
    <col min="4583" max="4583" width="8.140625" style="2" customWidth="1"/>
    <col min="4584" max="4594" width="7.28515625" style="2" customWidth="1"/>
    <col min="4595" max="4595" width="8.7109375" style="2" customWidth="1"/>
    <col min="4596" max="4616" width="7.28515625" style="2" customWidth="1"/>
    <col min="4617" max="4833" width="6.85546875" style="2"/>
    <col min="4834" max="4834" width="4.85546875" style="2" customWidth="1"/>
    <col min="4835" max="4835" width="37.28515625" style="2" bestFit="1" customWidth="1"/>
    <col min="4836" max="4836" width="5.28515625" style="2" customWidth="1"/>
    <col min="4837" max="4837" width="7.7109375" style="2" customWidth="1"/>
    <col min="4838" max="4838" width="0" style="2" hidden="1" customWidth="1"/>
    <col min="4839" max="4839" width="8.140625" style="2" customWidth="1"/>
    <col min="4840" max="4850" width="7.28515625" style="2" customWidth="1"/>
    <col min="4851" max="4851" width="8.7109375" style="2" customWidth="1"/>
    <col min="4852" max="4872" width="7.28515625" style="2" customWidth="1"/>
    <col min="4873" max="5089" width="6.85546875" style="2"/>
    <col min="5090" max="5090" width="4.85546875" style="2" customWidth="1"/>
    <col min="5091" max="5091" width="37.28515625" style="2" bestFit="1" customWidth="1"/>
    <col min="5092" max="5092" width="5.28515625" style="2" customWidth="1"/>
    <col min="5093" max="5093" width="7.7109375" style="2" customWidth="1"/>
    <col min="5094" max="5094" width="0" style="2" hidden="1" customWidth="1"/>
    <col min="5095" max="5095" width="8.140625" style="2" customWidth="1"/>
    <col min="5096" max="5106" width="7.28515625" style="2" customWidth="1"/>
    <col min="5107" max="5107" width="8.7109375" style="2" customWidth="1"/>
    <col min="5108" max="5128" width="7.28515625" style="2" customWidth="1"/>
    <col min="5129" max="5345" width="6.85546875" style="2"/>
    <col min="5346" max="5346" width="4.85546875" style="2" customWidth="1"/>
    <col min="5347" max="5347" width="37.28515625" style="2" bestFit="1" customWidth="1"/>
    <col min="5348" max="5348" width="5.28515625" style="2" customWidth="1"/>
    <col min="5349" max="5349" width="7.7109375" style="2" customWidth="1"/>
    <col min="5350" max="5350" width="0" style="2" hidden="1" customWidth="1"/>
    <col min="5351" max="5351" width="8.140625" style="2" customWidth="1"/>
    <col min="5352" max="5362" width="7.28515625" style="2" customWidth="1"/>
    <col min="5363" max="5363" width="8.7109375" style="2" customWidth="1"/>
    <col min="5364" max="5384" width="7.28515625" style="2" customWidth="1"/>
    <col min="5385" max="5601" width="6.85546875" style="2"/>
    <col min="5602" max="5602" width="4.85546875" style="2" customWidth="1"/>
    <col min="5603" max="5603" width="37.28515625" style="2" bestFit="1" customWidth="1"/>
    <col min="5604" max="5604" width="5.28515625" style="2" customWidth="1"/>
    <col min="5605" max="5605" width="7.7109375" style="2" customWidth="1"/>
    <col min="5606" max="5606" width="0" style="2" hidden="1" customWidth="1"/>
    <col min="5607" max="5607" width="8.140625" style="2" customWidth="1"/>
    <col min="5608" max="5618" width="7.28515625" style="2" customWidth="1"/>
    <col min="5619" max="5619" width="8.7109375" style="2" customWidth="1"/>
    <col min="5620" max="5640" width="7.28515625" style="2" customWidth="1"/>
    <col min="5641" max="5857" width="6.85546875" style="2"/>
    <col min="5858" max="5858" width="4.85546875" style="2" customWidth="1"/>
    <col min="5859" max="5859" width="37.28515625" style="2" bestFit="1" customWidth="1"/>
    <col min="5860" max="5860" width="5.28515625" style="2" customWidth="1"/>
    <col min="5861" max="5861" width="7.7109375" style="2" customWidth="1"/>
    <col min="5862" max="5862" width="0" style="2" hidden="1" customWidth="1"/>
    <col min="5863" max="5863" width="8.140625" style="2" customWidth="1"/>
    <col min="5864" max="5874" width="7.28515625" style="2" customWidth="1"/>
    <col min="5875" max="5875" width="8.7109375" style="2" customWidth="1"/>
    <col min="5876" max="5896" width="7.28515625" style="2" customWidth="1"/>
    <col min="5897" max="6113" width="6.85546875" style="2"/>
    <col min="6114" max="6114" width="4.85546875" style="2" customWidth="1"/>
    <col min="6115" max="6115" width="37.28515625" style="2" bestFit="1" customWidth="1"/>
    <col min="6116" max="6116" width="5.28515625" style="2" customWidth="1"/>
    <col min="6117" max="6117" width="7.7109375" style="2" customWidth="1"/>
    <col min="6118" max="6118" width="0" style="2" hidden="1" customWidth="1"/>
    <col min="6119" max="6119" width="8.140625" style="2" customWidth="1"/>
    <col min="6120" max="6130" width="7.28515625" style="2" customWidth="1"/>
    <col min="6131" max="6131" width="8.7109375" style="2" customWidth="1"/>
    <col min="6132" max="6152" width="7.28515625" style="2" customWidth="1"/>
    <col min="6153" max="6369" width="6.85546875" style="2"/>
    <col min="6370" max="6370" width="4.85546875" style="2" customWidth="1"/>
    <col min="6371" max="6371" width="37.28515625" style="2" bestFit="1" customWidth="1"/>
    <col min="6372" max="6372" width="5.28515625" style="2" customWidth="1"/>
    <col min="6373" max="6373" width="7.7109375" style="2" customWidth="1"/>
    <col min="6374" max="6374" width="0" style="2" hidden="1" customWidth="1"/>
    <col min="6375" max="6375" width="8.140625" style="2" customWidth="1"/>
    <col min="6376" max="6386" width="7.28515625" style="2" customWidth="1"/>
    <col min="6387" max="6387" width="8.7109375" style="2" customWidth="1"/>
    <col min="6388" max="6408" width="7.28515625" style="2" customWidth="1"/>
    <col min="6409" max="6625" width="6.85546875" style="2"/>
    <col min="6626" max="6626" width="4.85546875" style="2" customWidth="1"/>
    <col min="6627" max="6627" width="37.28515625" style="2" bestFit="1" customWidth="1"/>
    <col min="6628" max="6628" width="5.28515625" style="2" customWidth="1"/>
    <col min="6629" max="6629" width="7.7109375" style="2" customWidth="1"/>
    <col min="6630" max="6630" width="0" style="2" hidden="1" customWidth="1"/>
    <col min="6631" max="6631" width="8.140625" style="2" customWidth="1"/>
    <col min="6632" max="6642" width="7.28515625" style="2" customWidth="1"/>
    <col min="6643" max="6643" width="8.7109375" style="2" customWidth="1"/>
    <col min="6644" max="6664" width="7.28515625" style="2" customWidth="1"/>
    <col min="6665" max="6881" width="6.85546875" style="2"/>
    <col min="6882" max="6882" width="4.85546875" style="2" customWidth="1"/>
    <col min="6883" max="6883" width="37.28515625" style="2" bestFit="1" customWidth="1"/>
    <col min="6884" max="6884" width="5.28515625" style="2" customWidth="1"/>
    <col min="6885" max="6885" width="7.7109375" style="2" customWidth="1"/>
    <col min="6886" max="6886" width="0" style="2" hidden="1" customWidth="1"/>
    <col min="6887" max="6887" width="8.140625" style="2" customWidth="1"/>
    <col min="6888" max="6898" width="7.28515625" style="2" customWidth="1"/>
    <col min="6899" max="6899" width="8.7109375" style="2" customWidth="1"/>
    <col min="6900" max="6920" width="7.28515625" style="2" customWidth="1"/>
    <col min="6921" max="7137" width="6.85546875" style="2"/>
    <col min="7138" max="7138" width="4.85546875" style="2" customWidth="1"/>
    <col min="7139" max="7139" width="37.28515625" style="2" bestFit="1" customWidth="1"/>
    <col min="7140" max="7140" width="5.28515625" style="2" customWidth="1"/>
    <col min="7141" max="7141" width="7.7109375" style="2" customWidth="1"/>
    <col min="7142" max="7142" width="0" style="2" hidden="1" customWidth="1"/>
    <col min="7143" max="7143" width="8.140625" style="2" customWidth="1"/>
    <col min="7144" max="7154" width="7.28515625" style="2" customWidth="1"/>
    <col min="7155" max="7155" width="8.7109375" style="2" customWidth="1"/>
    <col min="7156" max="7176" width="7.28515625" style="2" customWidth="1"/>
    <col min="7177" max="7393" width="6.85546875" style="2"/>
    <col min="7394" max="7394" width="4.85546875" style="2" customWidth="1"/>
    <col min="7395" max="7395" width="37.28515625" style="2" bestFit="1" customWidth="1"/>
    <col min="7396" max="7396" width="5.28515625" style="2" customWidth="1"/>
    <col min="7397" max="7397" width="7.7109375" style="2" customWidth="1"/>
    <col min="7398" max="7398" width="0" style="2" hidden="1" customWidth="1"/>
    <col min="7399" max="7399" width="8.140625" style="2" customWidth="1"/>
    <col min="7400" max="7410" width="7.28515625" style="2" customWidth="1"/>
    <col min="7411" max="7411" width="8.7109375" style="2" customWidth="1"/>
    <col min="7412" max="7432" width="7.28515625" style="2" customWidth="1"/>
    <col min="7433" max="7649" width="6.85546875" style="2"/>
    <col min="7650" max="7650" width="4.85546875" style="2" customWidth="1"/>
    <col min="7651" max="7651" width="37.28515625" style="2" bestFit="1" customWidth="1"/>
    <col min="7652" max="7652" width="5.28515625" style="2" customWidth="1"/>
    <col min="7653" max="7653" width="7.7109375" style="2" customWidth="1"/>
    <col min="7654" max="7654" width="0" style="2" hidden="1" customWidth="1"/>
    <col min="7655" max="7655" width="8.140625" style="2" customWidth="1"/>
    <col min="7656" max="7666" width="7.28515625" style="2" customWidth="1"/>
    <col min="7667" max="7667" width="8.7109375" style="2" customWidth="1"/>
    <col min="7668" max="7688" width="7.28515625" style="2" customWidth="1"/>
    <col min="7689" max="7905" width="6.85546875" style="2"/>
    <col min="7906" max="7906" width="4.85546875" style="2" customWidth="1"/>
    <col min="7907" max="7907" width="37.28515625" style="2" bestFit="1" customWidth="1"/>
    <col min="7908" max="7908" width="5.28515625" style="2" customWidth="1"/>
    <col min="7909" max="7909" width="7.7109375" style="2" customWidth="1"/>
    <col min="7910" max="7910" width="0" style="2" hidden="1" customWidth="1"/>
    <col min="7911" max="7911" width="8.140625" style="2" customWidth="1"/>
    <col min="7912" max="7922" width="7.28515625" style="2" customWidth="1"/>
    <col min="7923" max="7923" width="8.7109375" style="2" customWidth="1"/>
    <col min="7924" max="7944" width="7.28515625" style="2" customWidth="1"/>
    <col min="7945" max="8161" width="6.85546875" style="2"/>
    <col min="8162" max="8162" width="4.85546875" style="2" customWidth="1"/>
    <col min="8163" max="8163" width="37.28515625" style="2" bestFit="1" customWidth="1"/>
    <col min="8164" max="8164" width="5.28515625" style="2" customWidth="1"/>
    <col min="8165" max="8165" width="7.7109375" style="2" customWidth="1"/>
    <col min="8166" max="8166" width="0" style="2" hidden="1" customWidth="1"/>
    <col min="8167" max="8167" width="8.140625" style="2" customWidth="1"/>
    <col min="8168" max="8178" width="7.28515625" style="2" customWidth="1"/>
    <col min="8179" max="8179" width="8.7109375" style="2" customWidth="1"/>
    <col min="8180" max="8200" width="7.28515625" style="2" customWidth="1"/>
    <col min="8201" max="8417" width="6.85546875" style="2"/>
    <col min="8418" max="8418" width="4.85546875" style="2" customWidth="1"/>
    <col min="8419" max="8419" width="37.28515625" style="2" bestFit="1" customWidth="1"/>
    <col min="8420" max="8420" width="5.28515625" style="2" customWidth="1"/>
    <col min="8421" max="8421" width="7.7109375" style="2" customWidth="1"/>
    <col min="8422" max="8422" width="0" style="2" hidden="1" customWidth="1"/>
    <col min="8423" max="8423" width="8.140625" style="2" customWidth="1"/>
    <col min="8424" max="8434" width="7.28515625" style="2" customWidth="1"/>
    <col min="8435" max="8435" width="8.7109375" style="2" customWidth="1"/>
    <col min="8436" max="8456" width="7.28515625" style="2" customWidth="1"/>
    <col min="8457" max="8673" width="6.85546875" style="2"/>
    <col min="8674" max="8674" width="4.85546875" style="2" customWidth="1"/>
    <col min="8675" max="8675" width="37.28515625" style="2" bestFit="1" customWidth="1"/>
    <col min="8676" max="8676" width="5.28515625" style="2" customWidth="1"/>
    <col min="8677" max="8677" width="7.7109375" style="2" customWidth="1"/>
    <col min="8678" max="8678" width="0" style="2" hidden="1" customWidth="1"/>
    <col min="8679" max="8679" width="8.140625" style="2" customWidth="1"/>
    <col min="8680" max="8690" width="7.28515625" style="2" customWidth="1"/>
    <col min="8691" max="8691" width="8.7109375" style="2" customWidth="1"/>
    <col min="8692" max="8712" width="7.28515625" style="2" customWidth="1"/>
    <col min="8713" max="8929" width="6.85546875" style="2"/>
    <col min="8930" max="8930" width="4.85546875" style="2" customWidth="1"/>
    <col min="8931" max="8931" width="37.28515625" style="2" bestFit="1" customWidth="1"/>
    <col min="8932" max="8932" width="5.28515625" style="2" customWidth="1"/>
    <col min="8933" max="8933" width="7.7109375" style="2" customWidth="1"/>
    <col min="8934" max="8934" width="0" style="2" hidden="1" customWidth="1"/>
    <col min="8935" max="8935" width="8.140625" style="2" customWidth="1"/>
    <col min="8936" max="8946" width="7.28515625" style="2" customWidth="1"/>
    <col min="8947" max="8947" width="8.7109375" style="2" customWidth="1"/>
    <col min="8948" max="8968" width="7.28515625" style="2" customWidth="1"/>
    <col min="8969" max="9185" width="6.85546875" style="2"/>
    <col min="9186" max="9186" width="4.85546875" style="2" customWidth="1"/>
    <col min="9187" max="9187" width="37.28515625" style="2" bestFit="1" customWidth="1"/>
    <col min="9188" max="9188" width="5.28515625" style="2" customWidth="1"/>
    <col min="9189" max="9189" width="7.7109375" style="2" customWidth="1"/>
    <col min="9190" max="9190" width="0" style="2" hidden="1" customWidth="1"/>
    <col min="9191" max="9191" width="8.140625" style="2" customWidth="1"/>
    <col min="9192" max="9202" width="7.28515625" style="2" customWidth="1"/>
    <col min="9203" max="9203" width="8.7109375" style="2" customWidth="1"/>
    <col min="9204" max="9224" width="7.28515625" style="2" customWidth="1"/>
    <col min="9225" max="9441" width="6.85546875" style="2"/>
    <col min="9442" max="9442" width="4.85546875" style="2" customWidth="1"/>
    <col min="9443" max="9443" width="37.28515625" style="2" bestFit="1" customWidth="1"/>
    <col min="9444" max="9444" width="5.28515625" style="2" customWidth="1"/>
    <col min="9445" max="9445" width="7.7109375" style="2" customWidth="1"/>
    <col min="9446" max="9446" width="0" style="2" hidden="1" customWidth="1"/>
    <col min="9447" max="9447" width="8.140625" style="2" customWidth="1"/>
    <col min="9448" max="9458" width="7.28515625" style="2" customWidth="1"/>
    <col min="9459" max="9459" width="8.7109375" style="2" customWidth="1"/>
    <col min="9460" max="9480" width="7.28515625" style="2" customWidth="1"/>
    <col min="9481" max="9697" width="6.85546875" style="2"/>
    <col min="9698" max="9698" width="4.85546875" style="2" customWidth="1"/>
    <col min="9699" max="9699" width="37.28515625" style="2" bestFit="1" customWidth="1"/>
    <col min="9700" max="9700" width="5.28515625" style="2" customWidth="1"/>
    <col min="9701" max="9701" width="7.7109375" style="2" customWidth="1"/>
    <col min="9702" max="9702" width="0" style="2" hidden="1" customWidth="1"/>
    <col min="9703" max="9703" width="8.140625" style="2" customWidth="1"/>
    <col min="9704" max="9714" width="7.28515625" style="2" customWidth="1"/>
    <col min="9715" max="9715" width="8.7109375" style="2" customWidth="1"/>
    <col min="9716" max="9736" width="7.28515625" style="2" customWidth="1"/>
    <col min="9737" max="9953" width="6.85546875" style="2"/>
    <col min="9954" max="9954" width="4.85546875" style="2" customWidth="1"/>
    <col min="9955" max="9955" width="37.28515625" style="2" bestFit="1" customWidth="1"/>
    <col min="9956" max="9956" width="5.28515625" style="2" customWidth="1"/>
    <col min="9957" max="9957" width="7.7109375" style="2" customWidth="1"/>
    <col min="9958" max="9958" width="0" style="2" hidden="1" customWidth="1"/>
    <col min="9959" max="9959" width="8.140625" style="2" customWidth="1"/>
    <col min="9960" max="9970" width="7.28515625" style="2" customWidth="1"/>
    <col min="9971" max="9971" width="8.7109375" style="2" customWidth="1"/>
    <col min="9972" max="9992" width="7.28515625" style="2" customWidth="1"/>
    <col min="9993" max="10209" width="6.85546875" style="2"/>
    <col min="10210" max="10210" width="4.85546875" style="2" customWidth="1"/>
    <col min="10211" max="10211" width="37.28515625" style="2" bestFit="1" customWidth="1"/>
    <col min="10212" max="10212" width="5.28515625" style="2" customWidth="1"/>
    <col min="10213" max="10213" width="7.7109375" style="2" customWidth="1"/>
    <col min="10214" max="10214" width="0" style="2" hidden="1" customWidth="1"/>
    <col min="10215" max="10215" width="8.140625" style="2" customWidth="1"/>
    <col min="10216" max="10226" width="7.28515625" style="2" customWidth="1"/>
    <col min="10227" max="10227" width="8.7109375" style="2" customWidth="1"/>
    <col min="10228" max="10248" width="7.28515625" style="2" customWidth="1"/>
    <col min="10249" max="10465" width="6.85546875" style="2"/>
    <col min="10466" max="10466" width="4.85546875" style="2" customWidth="1"/>
    <col min="10467" max="10467" width="37.28515625" style="2" bestFit="1" customWidth="1"/>
    <col min="10468" max="10468" width="5.28515625" style="2" customWidth="1"/>
    <col min="10469" max="10469" width="7.7109375" style="2" customWidth="1"/>
    <col min="10470" max="10470" width="0" style="2" hidden="1" customWidth="1"/>
    <col min="10471" max="10471" width="8.140625" style="2" customWidth="1"/>
    <col min="10472" max="10482" width="7.28515625" style="2" customWidth="1"/>
    <col min="10483" max="10483" width="8.7109375" style="2" customWidth="1"/>
    <col min="10484" max="10504" width="7.28515625" style="2" customWidth="1"/>
    <col min="10505" max="10721" width="6.85546875" style="2"/>
    <col min="10722" max="10722" width="4.85546875" style="2" customWidth="1"/>
    <col min="10723" max="10723" width="37.28515625" style="2" bestFit="1" customWidth="1"/>
    <col min="10724" max="10724" width="5.28515625" style="2" customWidth="1"/>
    <col min="10725" max="10725" width="7.7109375" style="2" customWidth="1"/>
    <col min="10726" max="10726" width="0" style="2" hidden="1" customWidth="1"/>
    <col min="10727" max="10727" width="8.140625" style="2" customWidth="1"/>
    <col min="10728" max="10738" width="7.28515625" style="2" customWidth="1"/>
    <col min="10739" max="10739" width="8.7109375" style="2" customWidth="1"/>
    <col min="10740" max="10760" width="7.28515625" style="2" customWidth="1"/>
    <col min="10761" max="10977" width="6.85546875" style="2"/>
    <col min="10978" max="10978" width="4.85546875" style="2" customWidth="1"/>
    <col min="10979" max="10979" width="37.28515625" style="2" bestFit="1" customWidth="1"/>
    <col min="10980" max="10980" width="5.28515625" style="2" customWidth="1"/>
    <col min="10981" max="10981" width="7.7109375" style="2" customWidth="1"/>
    <col min="10982" max="10982" width="0" style="2" hidden="1" customWidth="1"/>
    <col min="10983" max="10983" width="8.140625" style="2" customWidth="1"/>
    <col min="10984" max="10994" width="7.28515625" style="2" customWidth="1"/>
    <col min="10995" max="10995" width="8.7109375" style="2" customWidth="1"/>
    <col min="10996" max="11016" width="7.28515625" style="2" customWidth="1"/>
    <col min="11017" max="11233" width="6.85546875" style="2"/>
    <col min="11234" max="11234" width="4.85546875" style="2" customWidth="1"/>
    <col min="11235" max="11235" width="37.28515625" style="2" bestFit="1" customWidth="1"/>
    <col min="11236" max="11236" width="5.28515625" style="2" customWidth="1"/>
    <col min="11237" max="11237" width="7.7109375" style="2" customWidth="1"/>
    <col min="11238" max="11238" width="0" style="2" hidden="1" customWidth="1"/>
    <col min="11239" max="11239" width="8.140625" style="2" customWidth="1"/>
    <col min="11240" max="11250" width="7.28515625" style="2" customWidth="1"/>
    <col min="11251" max="11251" width="8.7109375" style="2" customWidth="1"/>
    <col min="11252" max="11272" width="7.28515625" style="2" customWidth="1"/>
    <col min="11273" max="11489" width="6.85546875" style="2"/>
    <col min="11490" max="11490" width="4.85546875" style="2" customWidth="1"/>
    <col min="11491" max="11491" width="37.28515625" style="2" bestFit="1" customWidth="1"/>
    <col min="11492" max="11492" width="5.28515625" style="2" customWidth="1"/>
    <col min="11493" max="11493" width="7.7109375" style="2" customWidth="1"/>
    <col min="11494" max="11494" width="0" style="2" hidden="1" customWidth="1"/>
    <col min="11495" max="11495" width="8.140625" style="2" customWidth="1"/>
    <col min="11496" max="11506" width="7.28515625" style="2" customWidth="1"/>
    <col min="11507" max="11507" width="8.7109375" style="2" customWidth="1"/>
    <col min="11508" max="11528" width="7.28515625" style="2" customWidth="1"/>
    <col min="11529" max="11745" width="6.85546875" style="2"/>
    <col min="11746" max="11746" width="4.85546875" style="2" customWidth="1"/>
    <col min="11747" max="11747" width="37.28515625" style="2" bestFit="1" customWidth="1"/>
    <col min="11748" max="11748" width="5.28515625" style="2" customWidth="1"/>
    <col min="11749" max="11749" width="7.7109375" style="2" customWidth="1"/>
    <col min="11750" max="11750" width="0" style="2" hidden="1" customWidth="1"/>
    <col min="11751" max="11751" width="8.140625" style="2" customWidth="1"/>
    <col min="11752" max="11762" width="7.28515625" style="2" customWidth="1"/>
    <col min="11763" max="11763" width="8.7109375" style="2" customWidth="1"/>
    <col min="11764" max="11784" width="7.28515625" style="2" customWidth="1"/>
    <col min="11785" max="12001" width="6.85546875" style="2"/>
    <col min="12002" max="12002" width="4.85546875" style="2" customWidth="1"/>
    <col min="12003" max="12003" width="37.28515625" style="2" bestFit="1" customWidth="1"/>
    <col min="12004" max="12004" width="5.28515625" style="2" customWidth="1"/>
    <col min="12005" max="12005" width="7.7109375" style="2" customWidth="1"/>
    <col min="12006" max="12006" width="0" style="2" hidden="1" customWidth="1"/>
    <col min="12007" max="12007" width="8.140625" style="2" customWidth="1"/>
    <col min="12008" max="12018" width="7.28515625" style="2" customWidth="1"/>
    <col min="12019" max="12019" width="8.7109375" style="2" customWidth="1"/>
    <col min="12020" max="12040" width="7.28515625" style="2" customWidth="1"/>
    <col min="12041" max="12257" width="6.85546875" style="2"/>
    <col min="12258" max="12258" width="4.85546875" style="2" customWidth="1"/>
    <col min="12259" max="12259" width="37.28515625" style="2" bestFit="1" customWidth="1"/>
    <col min="12260" max="12260" width="5.28515625" style="2" customWidth="1"/>
    <col min="12261" max="12261" width="7.7109375" style="2" customWidth="1"/>
    <col min="12262" max="12262" width="0" style="2" hidden="1" customWidth="1"/>
    <col min="12263" max="12263" width="8.140625" style="2" customWidth="1"/>
    <col min="12264" max="12274" width="7.28515625" style="2" customWidth="1"/>
    <col min="12275" max="12275" width="8.7109375" style="2" customWidth="1"/>
    <col min="12276" max="12296" width="7.28515625" style="2" customWidth="1"/>
    <col min="12297" max="12513" width="6.85546875" style="2"/>
    <col min="12514" max="12514" width="4.85546875" style="2" customWidth="1"/>
    <col min="12515" max="12515" width="37.28515625" style="2" bestFit="1" customWidth="1"/>
    <col min="12516" max="12516" width="5.28515625" style="2" customWidth="1"/>
    <col min="12517" max="12517" width="7.7109375" style="2" customWidth="1"/>
    <col min="12518" max="12518" width="0" style="2" hidden="1" customWidth="1"/>
    <col min="12519" max="12519" width="8.140625" style="2" customWidth="1"/>
    <col min="12520" max="12530" width="7.28515625" style="2" customWidth="1"/>
    <col min="12531" max="12531" width="8.7109375" style="2" customWidth="1"/>
    <col min="12532" max="12552" width="7.28515625" style="2" customWidth="1"/>
    <col min="12553" max="12769" width="6.85546875" style="2"/>
    <col min="12770" max="12770" width="4.85546875" style="2" customWidth="1"/>
    <col min="12771" max="12771" width="37.28515625" style="2" bestFit="1" customWidth="1"/>
    <col min="12772" max="12772" width="5.28515625" style="2" customWidth="1"/>
    <col min="12773" max="12773" width="7.7109375" style="2" customWidth="1"/>
    <col min="12774" max="12774" width="0" style="2" hidden="1" customWidth="1"/>
    <col min="12775" max="12775" width="8.140625" style="2" customWidth="1"/>
    <col min="12776" max="12786" width="7.28515625" style="2" customWidth="1"/>
    <col min="12787" max="12787" width="8.7109375" style="2" customWidth="1"/>
    <col min="12788" max="12808" width="7.28515625" style="2" customWidth="1"/>
    <col min="12809" max="13025" width="6.85546875" style="2"/>
    <col min="13026" max="13026" width="4.85546875" style="2" customWidth="1"/>
    <col min="13027" max="13027" width="37.28515625" style="2" bestFit="1" customWidth="1"/>
    <col min="13028" max="13028" width="5.28515625" style="2" customWidth="1"/>
    <col min="13029" max="13029" width="7.7109375" style="2" customWidth="1"/>
    <col min="13030" max="13030" width="0" style="2" hidden="1" customWidth="1"/>
    <col min="13031" max="13031" width="8.140625" style="2" customWidth="1"/>
    <col min="13032" max="13042" width="7.28515625" style="2" customWidth="1"/>
    <col min="13043" max="13043" width="8.7109375" style="2" customWidth="1"/>
    <col min="13044" max="13064" width="7.28515625" style="2" customWidth="1"/>
    <col min="13065" max="13281" width="6.85546875" style="2"/>
    <col min="13282" max="13282" width="4.85546875" style="2" customWidth="1"/>
    <col min="13283" max="13283" width="37.28515625" style="2" bestFit="1" customWidth="1"/>
    <col min="13284" max="13284" width="5.28515625" style="2" customWidth="1"/>
    <col min="13285" max="13285" width="7.7109375" style="2" customWidth="1"/>
    <col min="13286" max="13286" width="0" style="2" hidden="1" customWidth="1"/>
    <col min="13287" max="13287" width="8.140625" style="2" customWidth="1"/>
    <col min="13288" max="13298" width="7.28515625" style="2" customWidth="1"/>
    <col min="13299" max="13299" width="8.7109375" style="2" customWidth="1"/>
    <col min="13300" max="13320" width="7.28515625" style="2" customWidth="1"/>
    <col min="13321" max="13537" width="6.85546875" style="2"/>
    <col min="13538" max="13538" width="4.85546875" style="2" customWidth="1"/>
    <col min="13539" max="13539" width="37.28515625" style="2" bestFit="1" customWidth="1"/>
    <col min="13540" max="13540" width="5.28515625" style="2" customWidth="1"/>
    <col min="13541" max="13541" width="7.7109375" style="2" customWidth="1"/>
    <col min="13542" max="13542" width="0" style="2" hidden="1" customWidth="1"/>
    <col min="13543" max="13543" width="8.140625" style="2" customWidth="1"/>
    <col min="13544" max="13554" width="7.28515625" style="2" customWidth="1"/>
    <col min="13555" max="13555" width="8.7109375" style="2" customWidth="1"/>
    <col min="13556" max="13576" width="7.28515625" style="2" customWidth="1"/>
    <col min="13577" max="13793" width="6.85546875" style="2"/>
    <col min="13794" max="13794" width="4.85546875" style="2" customWidth="1"/>
    <col min="13795" max="13795" width="37.28515625" style="2" bestFit="1" customWidth="1"/>
    <col min="13796" max="13796" width="5.28515625" style="2" customWidth="1"/>
    <col min="13797" max="13797" width="7.7109375" style="2" customWidth="1"/>
    <col min="13798" max="13798" width="0" style="2" hidden="1" customWidth="1"/>
    <col min="13799" max="13799" width="8.140625" style="2" customWidth="1"/>
    <col min="13800" max="13810" width="7.28515625" style="2" customWidth="1"/>
    <col min="13811" max="13811" width="8.7109375" style="2" customWidth="1"/>
    <col min="13812" max="13832" width="7.28515625" style="2" customWidth="1"/>
    <col min="13833" max="14049" width="6.85546875" style="2"/>
    <col min="14050" max="14050" width="4.85546875" style="2" customWidth="1"/>
    <col min="14051" max="14051" width="37.28515625" style="2" bestFit="1" customWidth="1"/>
    <col min="14052" max="14052" width="5.28515625" style="2" customWidth="1"/>
    <col min="14053" max="14053" width="7.7109375" style="2" customWidth="1"/>
    <col min="14054" max="14054" width="0" style="2" hidden="1" customWidth="1"/>
    <col min="14055" max="14055" width="8.140625" style="2" customWidth="1"/>
    <col min="14056" max="14066" width="7.28515625" style="2" customWidth="1"/>
    <col min="14067" max="14067" width="8.7109375" style="2" customWidth="1"/>
    <col min="14068" max="14088" width="7.28515625" style="2" customWidth="1"/>
    <col min="14089" max="14305" width="6.85546875" style="2"/>
    <col min="14306" max="14306" width="4.85546875" style="2" customWidth="1"/>
    <col min="14307" max="14307" width="37.28515625" style="2" bestFit="1" customWidth="1"/>
    <col min="14308" max="14308" width="5.28515625" style="2" customWidth="1"/>
    <col min="14309" max="14309" width="7.7109375" style="2" customWidth="1"/>
    <col min="14310" max="14310" width="0" style="2" hidden="1" customWidth="1"/>
    <col min="14311" max="14311" width="8.140625" style="2" customWidth="1"/>
    <col min="14312" max="14322" width="7.28515625" style="2" customWidth="1"/>
    <col min="14323" max="14323" width="8.7109375" style="2" customWidth="1"/>
    <col min="14324" max="14344" width="7.28515625" style="2" customWidth="1"/>
    <col min="14345" max="14561" width="6.85546875" style="2"/>
    <col min="14562" max="14562" width="4.85546875" style="2" customWidth="1"/>
    <col min="14563" max="14563" width="37.28515625" style="2" bestFit="1" customWidth="1"/>
    <col min="14564" max="14564" width="5.28515625" style="2" customWidth="1"/>
    <col min="14565" max="14565" width="7.7109375" style="2" customWidth="1"/>
    <col min="14566" max="14566" width="0" style="2" hidden="1" customWidth="1"/>
    <col min="14567" max="14567" width="8.140625" style="2" customWidth="1"/>
    <col min="14568" max="14578" width="7.28515625" style="2" customWidth="1"/>
    <col min="14579" max="14579" width="8.7109375" style="2" customWidth="1"/>
    <col min="14580" max="14600" width="7.28515625" style="2" customWidth="1"/>
    <col min="14601" max="14817" width="6.85546875" style="2"/>
    <col min="14818" max="14818" width="4.85546875" style="2" customWidth="1"/>
    <col min="14819" max="14819" width="37.28515625" style="2" bestFit="1" customWidth="1"/>
    <col min="14820" max="14820" width="5.28515625" style="2" customWidth="1"/>
    <col min="14821" max="14821" width="7.7109375" style="2" customWidth="1"/>
    <col min="14822" max="14822" width="0" style="2" hidden="1" customWidth="1"/>
    <col min="14823" max="14823" width="8.140625" style="2" customWidth="1"/>
    <col min="14824" max="14834" width="7.28515625" style="2" customWidth="1"/>
    <col min="14835" max="14835" width="8.7109375" style="2" customWidth="1"/>
    <col min="14836" max="14856" width="7.28515625" style="2" customWidth="1"/>
    <col min="14857" max="15073" width="6.85546875" style="2"/>
    <col min="15074" max="15074" width="4.85546875" style="2" customWidth="1"/>
    <col min="15075" max="15075" width="37.28515625" style="2" bestFit="1" customWidth="1"/>
    <col min="15076" max="15076" width="5.28515625" style="2" customWidth="1"/>
    <col min="15077" max="15077" width="7.7109375" style="2" customWidth="1"/>
    <col min="15078" max="15078" width="0" style="2" hidden="1" customWidth="1"/>
    <col min="15079" max="15079" width="8.140625" style="2" customWidth="1"/>
    <col min="15080" max="15090" width="7.28515625" style="2" customWidth="1"/>
    <col min="15091" max="15091" width="8.7109375" style="2" customWidth="1"/>
    <col min="15092" max="15112" width="7.28515625" style="2" customWidth="1"/>
    <col min="15113" max="15329" width="6.85546875" style="2"/>
    <col min="15330" max="15330" width="4.85546875" style="2" customWidth="1"/>
    <col min="15331" max="15331" width="37.28515625" style="2" bestFit="1" customWidth="1"/>
    <col min="15332" max="15332" width="5.28515625" style="2" customWidth="1"/>
    <col min="15333" max="15333" width="7.7109375" style="2" customWidth="1"/>
    <col min="15334" max="15334" width="0" style="2" hidden="1" customWidth="1"/>
    <col min="15335" max="15335" width="8.140625" style="2" customWidth="1"/>
    <col min="15336" max="15346" width="7.28515625" style="2" customWidth="1"/>
    <col min="15347" max="15347" width="8.7109375" style="2" customWidth="1"/>
    <col min="15348" max="15368" width="7.28515625" style="2" customWidth="1"/>
    <col min="15369" max="15585" width="6.85546875" style="2"/>
    <col min="15586" max="15586" width="4.85546875" style="2" customWidth="1"/>
    <col min="15587" max="15587" width="37.28515625" style="2" bestFit="1" customWidth="1"/>
    <col min="15588" max="15588" width="5.28515625" style="2" customWidth="1"/>
    <col min="15589" max="15589" width="7.7109375" style="2" customWidth="1"/>
    <col min="15590" max="15590" width="0" style="2" hidden="1" customWidth="1"/>
    <col min="15591" max="15591" width="8.140625" style="2" customWidth="1"/>
    <col min="15592" max="15602" width="7.28515625" style="2" customWidth="1"/>
    <col min="15603" max="15603" width="8.7109375" style="2" customWidth="1"/>
    <col min="15604" max="15624" width="7.28515625" style="2" customWidth="1"/>
    <col min="15625" max="15841" width="6.85546875" style="2"/>
    <col min="15842" max="15842" width="4.85546875" style="2" customWidth="1"/>
    <col min="15843" max="15843" width="37.28515625" style="2" bestFit="1" customWidth="1"/>
    <col min="15844" max="15844" width="5.28515625" style="2" customWidth="1"/>
    <col min="15845" max="15845" width="7.7109375" style="2" customWidth="1"/>
    <col min="15846" max="15846" width="0" style="2" hidden="1" customWidth="1"/>
    <col min="15847" max="15847" width="8.140625" style="2" customWidth="1"/>
    <col min="15848" max="15858" width="7.28515625" style="2" customWidth="1"/>
    <col min="15859" max="15859" width="8.7109375" style="2" customWidth="1"/>
    <col min="15860" max="15880" width="7.28515625" style="2" customWidth="1"/>
    <col min="15881" max="16097" width="6.85546875" style="2"/>
    <col min="16098" max="16098" width="4.85546875" style="2" customWidth="1"/>
    <col min="16099" max="16099" width="37.28515625" style="2" bestFit="1" customWidth="1"/>
    <col min="16100" max="16100" width="5.28515625" style="2" customWidth="1"/>
    <col min="16101" max="16101" width="7.7109375" style="2" customWidth="1"/>
    <col min="16102" max="16102" width="0" style="2" hidden="1" customWidth="1"/>
    <col min="16103" max="16103" width="8.140625" style="2" customWidth="1"/>
    <col min="16104" max="16114" width="7.28515625" style="2" customWidth="1"/>
    <col min="16115" max="16115" width="8.7109375" style="2" customWidth="1"/>
    <col min="16116" max="16136" width="7.28515625" style="2" customWidth="1"/>
    <col min="16137" max="16384" width="6.85546875" style="2"/>
  </cols>
  <sheetData>
    <row r="1" spans="1:27" ht="16.5" customHeight="1">
      <c r="A1" s="1" t="s">
        <v>0</v>
      </c>
    </row>
    <row r="2" spans="1:27" ht="16.5" customHeight="1">
      <c r="A2" s="545" t="s">
        <v>327</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row>
    <row r="3" spans="1:27" ht="16.5" customHeight="1">
      <c r="A3" s="4"/>
      <c r="B3" s="5"/>
      <c r="C3" s="5"/>
      <c r="D3" s="5"/>
      <c r="E3" s="5"/>
      <c r="F3" s="551" t="s">
        <v>1</v>
      </c>
      <c r="G3" s="551"/>
      <c r="H3" s="551"/>
      <c r="I3" s="551"/>
      <c r="J3" s="551"/>
      <c r="K3" s="551"/>
      <c r="L3" s="551"/>
      <c r="M3" s="551"/>
      <c r="N3" s="551"/>
      <c r="O3" s="551"/>
      <c r="P3" s="551"/>
      <c r="Q3" s="551"/>
      <c r="R3" s="551"/>
      <c r="S3" s="551"/>
      <c r="T3" s="551"/>
      <c r="U3" s="551"/>
      <c r="V3" s="551"/>
      <c r="W3" s="551"/>
      <c r="X3" s="551"/>
      <c r="Y3" s="551"/>
      <c r="Z3" s="551"/>
      <c r="AA3" s="551"/>
    </row>
    <row r="4" spans="1:27" s="6" customFormat="1" ht="16.5" customHeight="1">
      <c r="A4" s="546" t="s">
        <v>324</v>
      </c>
      <c r="B4" s="547" t="s">
        <v>187</v>
      </c>
      <c r="C4" s="547" t="s">
        <v>3</v>
      </c>
      <c r="D4" s="547" t="s">
        <v>4</v>
      </c>
      <c r="E4" s="547" t="s">
        <v>5</v>
      </c>
      <c r="F4" s="548" t="s">
        <v>6</v>
      </c>
      <c r="G4" s="549"/>
      <c r="H4" s="549"/>
      <c r="I4" s="549"/>
      <c r="J4" s="549"/>
      <c r="K4" s="549"/>
      <c r="L4" s="549"/>
      <c r="M4" s="549"/>
      <c r="N4" s="549"/>
      <c r="O4" s="549"/>
      <c r="P4" s="549"/>
      <c r="Q4" s="549"/>
      <c r="R4" s="549"/>
      <c r="S4" s="549"/>
      <c r="T4" s="549"/>
      <c r="U4" s="549"/>
      <c r="V4" s="549"/>
      <c r="W4" s="549"/>
      <c r="X4" s="549"/>
      <c r="Y4" s="549"/>
      <c r="Z4" s="549"/>
      <c r="AA4" s="550"/>
    </row>
    <row r="5" spans="1:27" s="6" customFormat="1" ht="34.5" customHeight="1">
      <c r="A5" s="546"/>
      <c r="B5" s="547"/>
      <c r="C5" s="547"/>
      <c r="D5" s="547"/>
      <c r="E5" s="547"/>
      <c r="F5" s="206" t="s">
        <v>302</v>
      </c>
      <c r="G5" s="206" t="s">
        <v>303</v>
      </c>
      <c r="H5" s="206" t="s">
        <v>304</v>
      </c>
      <c r="I5" s="206" t="s">
        <v>305</v>
      </c>
      <c r="J5" s="206" t="s">
        <v>306</v>
      </c>
      <c r="K5" s="206" t="s">
        <v>307</v>
      </c>
      <c r="L5" s="206" t="s">
        <v>308</v>
      </c>
      <c r="M5" s="204" t="s">
        <v>323</v>
      </c>
      <c r="N5" s="205" t="s">
        <v>309</v>
      </c>
      <c r="O5" s="205" t="s">
        <v>310</v>
      </c>
      <c r="P5" s="205" t="s">
        <v>311</v>
      </c>
      <c r="Q5" s="205" t="s">
        <v>312</v>
      </c>
      <c r="R5" s="205" t="s">
        <v>313</v>
      </c>
      <c r="S5" s="205" t="s">
        <v>314</v>
      </c>
      <c r="T5" s="205" t="s">
        <v>315</v>
      </c>
      <c r="U5" s="205" t="s">
        <v>316</v>
      </c>
      <c r="V5" s="205" t="s">
        <v>317</v>
      </c>
      <c r="W5" s="205" t="s">
        <v>318</v>
      </c>
      <c r="X5" s="205" t="s">
        <v>319</v>
      </c>
      <c r="Y5" s="205" t="s">
        <v>320</v>
      </c>
      <c r="Z5" s="205" t="s">
        <v>321</v>
      </c>
      <c r="AA5" s="205" t="s">
        <v>322</v>
      </c>
    </row>
    <row r="6" spans="1:27" s="489" customFormat="1" ht="16.5" customHeight="1">
      <c r="A6" s="8">
        <v>-1</v>
      </c>
      <c r="B6" s="8">
        <v>-2</v>
      </c>
      <c r="C6" s="8">
        <v>-3</v>
      </c>
      <c r="D6" s="431" t="s">
        <v>427</v>
      </c>
      <c r="E6" s="8">
        <v>-5</v>
      </c>
      <c r="F6" s="8">
        <v>-5</v>
      </c>
      <c r="G6" s="8">
        <v>-6</v>
      </c>
      <c r="H6" s="8">
        <v>-7</v>
      </c>
      <c r="I6" s="8">
        <v>-8</v>
      </c>
      <c r="J6" s="8">
        <v>-9</v>
      </c>
      <c r="K6" s="8">
        <v>-10</v>
      </c>
      <c r="L6" s="8">
        <v>-11</v>
      </c>
      <c r="M6" s="8">
        <v>-12</v>
      </c>
      <c r="N6" s="488">
        <v>-13</v>
      </c>
      <c r="O6" s="488">
        <v>-14</v>
      </c>
      <c r="P6" s="488">
        <v>-15</v>
      </c>
      <c r="Q6" s="488">
        <v>-16</v>
      </c>
      <c r="R6" s="488">
        <v>-17</v>
      </c>
      <c r="S6" s="488">
        <v>-18</v>
      </c>
      <c r="T6" s="488">
        <v>-19</v>
      </c>
      <c r="U6" s="488">
        <v>-20</v>
      </c>
      <c r="V6" s="488">
        <v>-21</v>
      </c>
      <c r="W6" s="488">
        <v>-22</v>
      </c>
      <c r="X6" s="488">
        <v>-23</v>
      </c>
      <c r="Y6" s="488">
        <v>-24</v>
      </c>
      <c r="Z6" s="488">
        <v>-25</v>
      </c>
      <c r="AA6" s="488">
        <v>-26</v>
      </c>
    </row>
    <row r="7" spans="1:27" s="6" customFormat="1" ht="16.5" hidden="1" customHeight="1">
      <c r="A7" s="11"/>
      <c r="B7" s="12" t="s">
        <v>8</v>
      </c>
      <c r="C7" s="11"/>
      <c r="D7" s="13">
        <f>D9+D32+D75</f>
        <v>101671.33237999999</v>
      </c>
      <c r="E7" s="13">
        <v>100</v>
      </c>
      <c r="F7" s="14">
        <f t="shared" ref="F7" si="0">F9+F32+F75</f>
        <v>86.545238000000012</v>
      </c>
      <c r="G7" s="14">
        <f t="shared" ref="G7:N7" si="1">G9+G32+G75</f>
        <v>2760.6470890000001</v>
      </c>
      <c r="H7" s="14">
        <f t="shared" si="1"/>
        <v>3055.8796030000003</v>
      </c>
      <c r="I7" s="14">
        <f t="shared" si="1"/>
        <v>2964.7392609999997</v>
      </c>
      <c r="J7" s="14">
        <f t="shared" si="1"/>
        <v>5138.9696930000009</v>
      </c>
      <c r="K7" s="14">
        <f t="shared" si="1"/>
        <v>6978.9328830000004</v>
      </c>
      <c r="L7" s="14">
        <f t="shared" si="1"/>
        <v>5098.9224550000008</v>
      </c>
      <c r="M7" s="14">
        <f t="shared" si="1"/>
        <v>5053.8442880000002</v>
      </c>
      <c r="N7" s="14">
        <f t="shared" si="1"/>
        <v>4591.8534220000001</v>
      </c>
      <c r="O7" s="14">
        <f t="shared" ref="O7:P7" si="2">O9+O32+O75</f>
        <v>3623.0502470000001</v>
      </c>
      <c r="P7" s="14">
        <f t="shared" si="2"/>
        <v>3118.7988849999997</v>
      </c>
      <c r="Q7" s="14">
        <f t="shared" ref="Q7:R7" si="3">Q9+Q32+Q75</f>
        <v>7136.0806260000008</v>
      </c>
      <c r="R7" s="14">
        <f t="shared" si="3"/>
        <v>3193.6296589999997</v>
      </c>
      <c r="S7" s="14">
        <f t="shared" ref="S7:AA7" si="4">S9+S32+S75</f>
        <v>4557.1720809999988</v>
      </c>
      <c r="T7" s="14">
        <f t="shared" si="4"/>
        <v>6708.3682190000009</v>
      </c>
      <c r="U7" s="14">
        <f t="shared" si="4"/>
        <v>4817.6616760000006</v>
      </c>
      <c r="V7" s="14">
        <f t="shared" si="4"/>
        <v>5677.3664159999998</v>
      </c>
      <c r="W7" s="14">
        <f t="shared" si="4"/>
        <v>7332.3465730000007</v>
      </c>
      <c r="X7" s="14">
        <f t="shared" si="4"/>
        <v>6870.5043619999997</v>
      </c>
      <c r="Y7" s="14">
        <f t="shared" si="4"/>
        <v>4614.3359469999996</v>
      </c>
      <c r="Z7" s="14">
        <f t="shared" si="4"/>
        <v>5329.0818230000004</v>
      </c>
      <c r="AA7" s="14">
        <f t="shared" si="4"/>
        <v>2963.7904509999994</v>
      </c>
    </row>
    <row r="8" spans="1:27" s="6" customFormat="1" ht="16.5" hidden="1" customHeight="1">
      <c r="A8" s="11" t="s">
        <v>204</v>
      </c>
      <c r="B8" s="15" t="s">
        <v>205</v>
      </c>
      <c r="C8" s="11"/>
      <c r="D8" s="13"/>
      <c r="E8" s="13"/>
      <c r="F8" s="14"/>
      <c r="G8" s="14"/>
      <c r="H8" s="14"/>
      <c r="I8" s="14"/>
      <c r="J8" s="14"/>
      <c r="K8" s="14"/>
      <c r="L8" s="14"/>
      <c r="M8" s="14"/>
      <c r="N8" s="14"/>
      <c r="O8" s="14"/>
      <c r="P8" s="14"/>
      <c r="Q8" s="14"/>
      <c r="R8" s="14"/>
      <c r="S8" s="14"/>
      <c r="T8" s="14"/>
      <c r="U8" s="14"/>
      <c r="V8" s="14"/>
      <c r="W8" s="14"/>
      <c r="X8" s="14"/>
      <c r="Y8" s="14"/>
      <c r="Z8" s="14"/>
      <c r="AA8" s="14"/>
    </row>
    <row r="9" spans="1:27" s="118" customFormat="1" ht="16.5" customHeight="1">
      <c r="A9" s="117" t="s">
        <v>9</v>
      </c>
      <c r="B9" s="65" t="s">
        <v>10</v>
      </c>
      <c r="C9" s="67" t="s">
        <v>11</v>
      </c>
      <c r="D9" s="87">
        <f>D11+D15+D16+D17+D21+D25+D29+D31+D30</f>
        <v>96821.688455999989</v>
      </c>
      <c r="E9" s="87">
        <f>D9/D$7*100</f>
        <v>95.230077337951769</v>
      </c>
      <c r="F9" s="105">
        <f t="shared" ref="F9" si="5">F11+F15+F16+F17+F21+F25+F29+F30+F31+F14</f>
        <v>37.190103999999998</v>
      </c>
      <c r="G9" s="105">
        <f t="shared" ref="G9:M9" si="6">G11+G15+G16+G17+G21+G25+G29+G30+G31+G14</f>
        <v>2517.728779</v>
      </c>
      <c r="H9" s="105">
        <f t="shared" si="6"/>
        <v>3016.3075640000002</v>
      </c>
      <c r="I9" s="105">
        <f t="shared" si="6"/>
        <v>2824.6474129999997</v>
      </c>
      <c r="J9" s="105">
        <f t="shared" si="6"/>
        <v>5002.9006510000008</v>
      </c>
      <c r="K9" s="105">
        <f t="shared" si="6"/>
        <v>6647.6405870000008</v>
      </c>
      <c r="L9" s="105">
        <f t="shared" si="6"/>
        <v>4926.6894360000006</v>
      </c>
      <c r="M9" s="105">
        <f t="shared" si="6"/>
        <v>4950.1619630000005</v>
      </c>
      <c r="N9" s="105">
        <f t="shared" ref="N9:O9" si="7">N11+N15+N16+N17+N21+N25+N29+N30+N31+N14</f>
        <v>4476.8404149999997</v>
      </c>
      <c r="O9" s="105">
        <f t="shared" si="7"/>
        <v>3398.6371920000001</v>
      </c>
      <c r="P9" s="105">
        <f t="shared" ref="P9:Q9" si="8">P11+P15+P16+P17+P21+P25+P29+P30+P31+P14</f>
        <v>2859.5960189999996</v>
      </c>
      <c r="Q9" s="105">
        <f t="shared" si="8"/>
        <v>6854.4200250000004</v>
      </c>
      <c r="R9" s="105">
        <f t="shared" ref="R9" si="9">R11+R15+R16+R17+R21+R25+R29+R30+R31+R14</f>
        <v>2926.9525739999999</v>
      </c>
      <c r="S9" s="105">
        <f t="shared" ref="S9:AA9" si="10">S11+S15+S16+S17+S21+S25+S29+S30+S31+S14</f>
        <v>4492.1905199999992</v>
      </c>
      <c r="T9" s="105">
        <f t="shared" si="10"/>
        <v>5772.2152940000005</v>
      </c>
      <c r="U9" s="105">
        <f t="shared" si="10"/>
        <v>4470.2473600000003</v>
      </c>
      <c r="V9" s="105">
        <f t="shared" si="10"/>
        <v>5485.7739019999999</v>
      </c>
      <c r="W9" s="105">
        <f t="shared" si="10"/>
        <v>7143.8808090000011</v>
      </c>
      <c r="X9" s="105">
        <f t="shared" si="10"/>
        <v>6793.1848030000001</v>
      </c>
      <c r="Y9" s="105">
        <f t="shared" si="10"/>
        <v>4219.2325609999998</v>
      </c>
      <c r="Z9" s="105">
        <f t="shared" si="10"/>
        <v>5105.028577</v>
      </c>
      <c r="AA9" s="105">
        <f t="shared" si="10"/>
        <v>2901.4104249999996</v>
      </c>
    </row>
    <row r="10" spans="1:27" s="25" customFormat="1" ht="16.5" customHeight="1">
      <c r="A10" s="20"/>
      <c r="B10" s="29" t="s">
        <v>66</v>
      </c>
      <c r="C10" s="22"/>
      <c r="D10" s="23"/>
      <c r="E10" s="23"/>
      <c r="F10" s="24"/>
      <c r="G10" s="24"/>
      <c r="H10" s="24"/>
      <c r="I10" s="24"/>
      <c r="J10" s="24"/>
      <c r="K10" s="24"/>
      <c r="L10" s="24"/>
      <c r="M10" s="24"/>
      <c r="N10" s="24"/>
      <c r="O10" s="24"/>
      <c r="P10" s="24"/>
      <c r="Q10" s="24"/>
      <c r="R10" s="24"/>
      <c r="S10" s="24"/>
      <c r="T10" s="24"/>
      <c r="U10" s="24"/>
      <c r="V10" s="24"/>
      <c r="W10" s="24"/>
      <c r="X10" s="24"/>
      <c r="Y10" s="24"/>
      <c r="Z10" s="24"/>
      <c r="AA10" s="24"/>
    </row>
    <row r="11" spans="1:27" ht="16.5" customHeight="1">
      <c r="A11" s="16" t="s">
        <v>12</v>
      </c>
      <c r="B11" s="17" t="s">
        <v>13</v>
      </c>
      <c r="C11" s="7" t="s">
        <v>14</v>
      </c>
      <c r="D11" s="18">
        <f>D12+D13+D14</f>
        <v>4176.227766</v>
      </c>
      <c r="E11" s="18">
        <f>D11/$D$9*100</f>
        <v>4.3133184646928155</v>
      </c>
      <c r="F11" s="19">
        <f t="shared" ref="F11" si="11">F12+F13+F14</f>
        <v>10.220889</v>
      </c>
      <c r="G11" s="19">
        <f t="shared" ref="G11:M11" si="12">G12+G13+G14</f>
        <v>443.73649900000004</v>
      </c>
      <c r="H11" s="19">
        <f t="shared" si="12"/>
        <v>39.496991000000001</v>
      </c>
      <c r="I11" s="19">
        <f t="shared" si="12"/>
        <v>252.91396399999999</v>
      </c>
      <c r="J11" s="19">
        <f t="shared" si="12"/>
        <v>128.09921300000002</v>
      </c>
      <c r="K11" s="19">
        <f t="shared" si="12"/>
        <v>228.20629600000001</v>
      </c>
      <c r="L11" s="19">
        <f t="shared" si="12"/>
        <v>221.89827800000006</v>
      </c>
      <c r="M11" s="19">
        <f t="shared" si="12"/>
        <v>115.085396</v>
      </c>
      <c r="N11" s="19">
        <f t="shared" ref="N11:O11" si="13">N12+N13+N14</f>
        <v>79.032791000000003</v>
      </c>
      <c r="O11" s="19">
        <f t="shared" si="13"/>
        <v>253.36893899999998</v>
      </c>
      <c r="P11" s="19">
        <f t="shared" ref="P11:Q11" si="14">P12+P13+P14</f>
        <v>119.00537800000001</v>
      </c>
      <c r="Q11" s="19">
        <f t="shared" si="14"/>
        <v>239.502172</v>
      </c>
      <c r="R11" s="19">
        <f t="shared" ref="R11" si="15">R12+R13+R14</f>
        <v>181.20319699999999</v>
      </c>
      <c r="S11" s="19">
        <f t="shared" ref="S11:AA11" si="16">S12+S13+S14</f>
        <v>50.022019</v>
      </c>
      <c r="T11" s="19">
        <f t="shared" si="16"/>
        <v>522.52234999999996</v>
      </c>
      <c r="U11" s="19">
        <f t="shared" si="16"/>
        <v>280.262249</v>
      </c>
      <c r="V11" s="19">
        <f t="shared" si="16"/>
        <v>173.43351000000001</v>
      </c>
      <c r="W11" s="19">
        <f t="shared" si="16"/>
        <v>212.77231899999998</v>
      </c>
      <c r="X11" s="19">
        <f t="shared" si="16"/>
        <v>87.894913000000088</v>
      </c>
      <c r="Y11" s="19">
        <f t="shared" si="16"/>
        <v>361.11475800000005</v>
      </c>
      <c r="Z11" s="19">
        <f t="shared" si="16"/>
        <v>130.77645700000011</v>
      </c>
      <c r="AA11" s="19">
        <f t="shared" si="16"/>
        <v>45.659188</v>
      </c>
    </row>
    <row r="12" spans="1:27" s="25" customFormat="1" ht="16.5" customHeight="1">
      <c r="A12" s="20"/>
      <c r="B12" s="21" t="s">
        <v>15</v>
      </c>
      <c r="C12" s="22" t="s">
        <v>16</v>
      </c>
      <c r="D12" s="23">
        <f t="shared" ref="D12:D31" si="17">SUM(F12:AA12)</f>
        <v>2644.3313819999998</v>
      </c>
      <c r="E12" s="18">
        <f>D12/$D$11*100</f>
        <v>63.31865813278538</v>
      </c>
      <c r="F12" s="24">
        <v>10.220889</v>
      </c>
      <c r="G12" s="24">
        <v>416.17447300000003</v>
      </c>
      <c r="H12" s="24">
        <v>35.161335999999999</v>
      </c>
      <c r="I12" s="24">
        <v>232.163633</v>
      </c>
      <c r="J12" s="24">
        <v>39.000691000000003</v>
      </c>
      <c r="K12" s="24">
        <v>89.852423999999999</v>
      </c>
      <c r="L12" s="24">
        <v>154.54788699999997</v>
      </c>
      <c r="M12" s="24">
        <v>65.450846999999996</v>
      </c>
      <c r="N12" s="24">
        <v>49.809983000000003</v>
      </c>
      <c r="O12" s="24">
        <v>239.81158099999999</v>
      </c>
      <c r="P12" s="24">
        <v>78.423439000000002</v>
      </c>
      <c r="Q12" s="24">
        <v>25.904523000000001</v>
      </c>
      <c r="R12" s="24">
        <v>126.431083</v>
      </c>
      <c r="S12" s="24">
        <v>0</v>
      </c>
      <c r="T12" s="24">
        <v>355.762314</v>
      </c>
      <c r="U12" s="24">
        <v>142.46800000000002</v>
      </c>
      <c r="V12" s="24">
        <v>11.449081</v>
      </c>
      <c r="W12" s="24">
        <v>101.58361499999999</v>
      </c>
      <c r="X12" s="24">
        <v>78.178361000000095</v>
      </c>
      <c r="Y12" s="24">
        <v>303.15031100000004</v>
      </c>
      <c r="Z12" s="24">
        <v>45.853518999999999</v>
      </c>
      <c r="AA12" s="24">
        <v>42.933391999999998</v>
      </c>
    </row>
    <row r="13" spans="1:27" s="25" customFormat="1" ht="16.5" hidden="1" customHeight="1">
      <c r="A13" s="20"/>
      <c r="B13" s="26" t="s">
        <v>17</v>
      </c>
      <c r="C13" s="22" t="s">
        <v>18</v>
      </c>
      <c r="D13" s="23">
        <f t="shared" si="17"/>
        <v>1530.7078670000003</v>
      </c>
      <c r="E13" s="18">
        <f t="shared" ref="E13:E14" si="18">D13/$D$11*100</f>
        <v>36.652882763291323</v>
      </c>
      <c r="F13" s="24">
        <v>0</v>
      </c>
      <c r="G13" s="24">
        <v>27.562025999999999</v>
      </c>
      <c r="H13" s="24">
        <v>4.335655</v>
      </c>
      <c r="I13" s="24">
        <v>20.750330999999999</v>
      </c>
      <c r="J13" s="24">
        <v>89.098522000000003</v>
      </c>
      <c r="K13" s="24">
        <v>138.353872</v>
      </c>
      <c r="L13" s="24">
        <v>67.350391000000101</v>
      </c>
      <c r="M13" s="24">
        <v>49.634549</v>
      </c>
      <c r="N13" s="24">
        <v>29.222808000000001</v>
      </c>
      <c r="O13" s="24">
        <v>13.557358000000001</v>
      </c>
      <c r="P13" s="24">
        <v>40.581938999999998</v>
      </c>
      <c r="Q13" s="24">
        <v>213.59764899999999</v>
      </c>
      <c r="R13" s="24">
        <v>54.772114000000002</v>
      </c>
      <c r="S13" s="24">
        <v>48.833502000000003</v>
      </c>
      <c r="T13" s="24">
        <v>166.76003600000001</v>
      </c>
      <c r="U13" s="24">
        <v>137.79424900000001</v>
      </c>
      <c r="V13" s="24">
        <v>161.98442900000001</v>
      </c>
      <c r="W13" s="24">
        <v>111.188704</v>
      </c>
      <c r="X13" s="24">
        <v>9.7165520000000001</v>
      </c>
      <c r="Y13" s="24">
        <v>57.964447</v>
      </c>
      <c r="Z13" s="24">
        <v>84.922938000000102</v>
      </c>
      <c r="AA13" s="24">
        <v>2.7257959999999999</v>
      </c>
    </row>
    <row r="14" spans="1:27" s="25" customFormat="1" ht="16.5" hidden="1" customHeight="1">
      <c r="A14" s="20"/>
      <c r="B14" s="27" t="s">
        <v>19</v>
      </c>
      <c r="C14" s="22" t="s">
        <v>20</v>
      </c>
      <c r="D14" s="23">
        <f t="shared" si="17"/>
        <v>1.188517</v>
      </c>
      <c r="E14" s="18">
        <f t="shared" si="18"/>
        <v>2.8459103923308384E-2</v>
      </c>
      <c r="F14" s="24">
        <v>0</v>
      </c>
      <c r="G14" s="24">
        <v>0</v>
      </c>
      <c r="H14" s="24">
        <v>0</v>
      </c>
      <c r="I14" s="24">
        <v>0</v>
      </c>
      <c r="J14" s="24">
        <v>0</v>
      </c>
      <c r="K14" s="24">
        <v>0</v>
      </c>
      <c r="L14" s="24">
        <v>0</v>
      </c>
      <c r="M14" s="24">
        <v>0</v>
      </c>
      <c r="N14" s="24">
        <v>0</v>
      </c>
      <c r="O14" s="24">
        <v>0</v>
      </c>
      <c r="P14" s="24">
        <v>0</v>
      </c>
      <c r="Q14" s="24">
        <v>0</v>
      </c>
      <c r="R14" s="24">
        <v>0</v>
      </c>
      <c r="S14" s="24">
        <v>1.188517</v>
      </c>
      <c r="T14" s="24">
        <v>0</v>
      </c>
      <c r="U14" s="24">
        <v>0</v>
      </c>
      <c r="V14" s="24">
        <v>0</v>
      </c>
      <c r="W14" s="24">
        <v>0</v>
      </c>
      <c r="X14" s="24">
        <v>0</v>
      </c>
      <c r="Y14" s="24">
        <v>0</v>
      </c>
      <c r="Z14" s="24">
        <v>0</v>
      </c>
      <c r="AA14" s="24">
        <v>0</v>
      </c>
    </row>
    <row r="15" spans="1:27" ht="16.5" customHeight="1">
      <c r="A15" s="16" t="s">
        <v>21</v>
      </c>
      <c r="B15" s="28" t="s">
        <v>22</v>
      </c>
      <c r="C15" s="7" t="s">
        <v>23</v>
      </c>
      <c r="D15" s="18">
        <f t="shared" si="17"/>
        <v>4926.7694400000009</v>
      </c>
      <c r="E15" s="18">
        <f>D15/$D$9*100</f>
        <v>5.088497751450535</v>
      </c>
      <c r="F15" s="19">
        <v>20.159886</v>
      </c>
      <c r="G15" s="19">
        <v>188.92452899999998</v>
      </c>
      <c r="H15" s="19">
        <v>102.969138</v>
      </c>
      <c r="I15" s="19">
        <v>137.37415300000001</v>
      </c>
      <c r="J15" s="19">
        <v>310.69320400000004</v>
      </c>
      <c r="K15" s="19">
        <v>360.762835</v>
      </c>
      <c r="L15" s="19">
        <v>150.67540399999999</v>
      </c>
      <c r="M15" s="19">
        <v>152.56464399999999</v>
      </c>
      <c r="N15" s="19">
        <v>118.451331</v>
      </c>
      <c r="O15" s="19">
        <v>225.95122599999999</v>
      </c>
      <c r="P15" s="19">
        <v>166.516189</v>
      </c>
      <c r="Q15" s="19">
        <v>84.779502000000008</v>
      </c>
      <c r="R15" s="19">
        <v>258.67989400000005</v>
      </c>
      <c r="S15" s="19">
        <v>55.561053000000001</v>
      </c>
      <c r="T15" s="19">
        <v>754.97328300000106</v>
      </c>
      <c r="U15" s="19">
        <v>587.73578900000007</v>
      </c>
      <c r="V15" s="19">
        <v>235.12510900000001</v>
      </c>
      <c r="W15" s="19">
        <v>279.1067359999999</v>
      </c>
      <c r="X15" s="19">
        <v>177.56282400000001</v>
      </c>
      <c r="Y15" s="19">
        <v>378.67402700000002</v>
      </c>
      <c r="Z15" s="19">
        <v>121.59088800000001</v>
      </c>
      <c r="AA15" s="19">
        <v>57.937795999999999</v>
      </c>
    </row>
    <row r="16" spans="1:27" ht="16.5" customHeight="1">
      <c r="A16" s="16" t="s">
        <v>24</v>
      </c>
      <c r="B16" s="28" t="s">
        <v>25</v>
      </c>
      <c r="C16" s="7" t="s">
        <v>26</v>
      </c>
      <c r="D16" s="19">
        <f t="shared" si="17"/>
        <v>1427.0557840000004</v>
      </c>
      <c r="E16" s="18">
        <f t="shared" ref="E16:E17" si="19">D16/$D$9*100</f>
        <v>1.4739009479766685</v>
      </c>
      <c r="F16" s="19">
        <v>6.5117839999999996</v>
      </c>
      <c r="G16" s="19">
        <v>93.819829999999996</v>
      </c>
      <c r="H16" s="19">
        <v>12.219115</v>
      </c>
      <c r="I16" s="19">
        <v>20.578658999999998</v>
      </c>
      <c r="J16" s="19">
        <v>58.257742999999998</v>
      </c>
      <c r="K16" s="19">
        <v>36.278002999999998</v>
      </c>
      <c r="L16" s="19">
        <v>78.102991000000003</v>
      </c>
      <c r="M16" s="19">
        <v>40.316769999999998</v>
      </c>
      <c r="N16" s="19">
        <v>24.692664000000001</v>
      </c>
      <c r="O16" s="19">
        <v>43.108981999999997</v>
      </c>
      <c r="P16" s="19">
        <v>90.647148999999999</v>
      </c>
      <c r="Q16" s="19">
        <v>309.36789599999997</v>
      </c>
      <c r="R16" s="19">
        <v>146.98328799999999</v>
      </c>
      <c r="S16" s="19">
        <v>7.9820700000000002</v>
      </c>
      <c r="T16" s="19">
        <v>116.27994000000001</v>
      </c>
      <c r="U16" s="19">
        <v>71.813514999999995</v>
      </c>
      <c r="V16" s="19">
        <v>30.129407</v>
      </c>
      <c r="W16" s="19">
        <v>87.506668000000005</v>
      </c>
      <c r="X16" s="19">
        <v>24.556920000000002</v>
      </c>
      <c r="Y16" s="19">
        <v>50.901617999999999</v>
      </c>
      <c r="Z16" s="19">
        <v>53.806154999999997</v>
      </c>
      <c r="AA16" s="19">
        <v>23.194617000000001</v>
      </c>
    </row>
    <row r="17" spans="1:27" ht="16.5" customHeight="1">
      <c r="A17" s="16" t="s">
        <v>27</v>
      </c>
      <c r="B17" s="17" t="s">
        <v>28</v>
      </c>
      <c r="C17" s="7" t="s">
        <v>29</v>
      </c>
      <c r="D17" s="18">
        <f t="shared" si="17"/>
        <v>16147.783577</v>
      </c>
      <c r="E17" s="18">
        <f t="shared" si="19"/>
        <v>16.677857858612185</v>
      </c>
      <c r="F17" s="19">
        <f t="shared" ref="F17" si="20">F18+F19+F20</f>
        <v>0</v>
      </c>
      <c r="G17" s="19">
        <f t="shared" ref="G17:M17" si="21">G18+G19+G20</f>
        <v>340.12703899999997</v>
      </c>
      <c r="H17" s="19">
        <f t="shared" si="21"/>
        <v>557.44686300000001</v>
      </c>
      <c r="I17" s="19">
        <f t="shared" si="21"/>
        <v>323.307007</v>
      </c>
      <c r="J17" s="19">
        <f t="shared" si="21"/>
        <v>564.67252399999995</v>
      </c>
      <c r="K17" s="19">
        <f t="shared" si="21"/>
        <v>1192.3063470000002</v>
      </c>
      <c r="L17" s="19">
        <f t="shared" si="21"/>
        <v>1698.7719460000001</v>
      </c>
      <c r="M17" s="19">
        <f t="shared" si="21"/>
        <v>884.30582400000003</v>
      </c>
      <c r="N17" s="19">
        <f t="shared" ref="N17:O17" si="22">N18+N19+N20</f>
        <v>1205.7094139999999</v>
      </c>
      <c r="O17" s="19">
        <f t="shared" si="22"/>
        <v>709.13659500000006</v>
      </c>
      <c r="P17" s="19">
        <f t="shared" ref="P17:Q17" si="23">P18+P19+P20</f>
        <v>313.46913699999999</v>
      </c>
      <c r="Q17" s="19">
        <f t="shared" si="23"/>
        <v>2085.5342480000004</v>
      </c>
      <c r="R17" s="19">
        <f t="shared" ref="R17" si="24">R18+R19+R20</f>
        <v>151.70978299999999</v>
      </c>
      <c r="S17" s="19">
        <f t="shared" ref="S17:AA17" si="25">S18+S19+S20</f>
        <v>124.53399999999999</v>
      </c>
      <c r="T17" s="19">
        <f t="shared" si="25"/>
        <v>593.742884</v>
      </c>
      <c r="U17" s="19">
        <f t="shared" si="25"/>
        <v>337.79187300000001</v>
      </c>
      <c r="V17" s="19">
        <f t="shared" si="25"/>
        <v>848.34142299999996</v>
      </c>
      <c r="W17" s="19">
        <f t="shared" si="25"/>
        <v>916.42506700000001</v>
      </c>
      <c r="X17" s="19">
        <f t="shared" si="25"/>
        <v>2114.0100549999997</v>
      </c>
      <c r="Y17" s="19">
        <f t="shared" si="25"/>
        <v>512.50541699999997</v>
      </c>
      <c r="Z17" s="19">
        <f t="shared" si="25"/>
        <v>245.904031</v>
      </c>
      <c r="AA17" s="19">
        <f t="shared" si="25"/>
        <v>428.03209999999996</v>
      </c>
    </row>
    <row r="18" spans="1:27" s="25" customFormat="1" ht="16.5" hidden="1" customHeight="1">
      <c r="A18" s="20"/>
      <c r="B18" s="27" t="s">
        <v>30</v>
      </c>
      <c r="C18" s="22" t="s">
        <v>31</v>
      </c>
      <c r="D18" s="18">
        <f t="shared" si="17"/>
        <v>12366.722211</v>
      </c>
      <c r="E18" s="18">
        <f>D18/$D$17*100</f>
        <v>76.584641799475619</v>
      </c>
      <c r="F18" s="24">
        <v>0</v>
      </c>
      <c r="G18" s="24">
        <v>327.32044999999999</v>
      </c>
      <c r="H18" s="24">
        <v>543.97655499999996</v>
      </c>
      <c r="I18" s="24">
        <v>319.17731500000002</v>
      </c>
      <c r="J18" s="24">
        <v>519.07304799999997</v>
      </c>
      <c r="K18" s="24">
        <v>650.15533300000004</v>
      </c>
      <c r="L18" s="24">
        <v>1299.4012190000001</v>
      </c>
      <c r="M18" s="24">
        <v>823.14592300000004</v>
      </c>
      <c r="N18" s="24">
        <v>511.38852400000002</v>
      </c>
      <c r="O18" s="24">
        <v>687.01245100000006</v>
      </c>
      <c r="P18" s="24">
        <v>299.137742</v>
      </c>
      <c r="Q18" s="24">
        <v>1865.9156660000001</v>
      </c>
      <c r="R18" s="24">
        <v>141.948252</v>
      </c>
      <c r="S18" s="24">
        <v>103.482</v>
      </c>
      <c r="T18" s="24">
        <v>512.76351599999998</v>
      </c>
      <c r="U18" s="24">
        <v>248.420289</v>
      </c>
      <c r="V18" s="24">
        <v>218.40186499999999</v>
      </c>
      <c r="W18" s="24">
        <v>729.76015700000005</v>
      </c>
      <c r="X18" s="24">
        <v>1579.723268</v>
      </c>
      <c r="Y18" s="24">
        <v>512.50541699999997</v>
      </c>
      <c r="Z18" s="24">
        <v>132.138869</v>
      </c>
      <c r="AA18" s="24">
        <v>341.87435199999999</v>
      </c>
    </row>
    <row r="19" spans="1:27" s="25" customFormat="1" ht="16.5" hidden="1" customHeight="1">
      <c r="A19" s="20"/>
      <c r="B19" s="27" t="s">
        <v>32</v>
      </c>
      <c r="C19" s="22" t="s">
        <v>33</v>
      </c>
      <c r="D19" s="18">
        <f t="shared" si="17"/>
        <v>789.76155700000004</v>
      </c>
      <c r="E19" s="18">
        <f t="shared" ref="E19:E20" si="26">D19/$D$17*100</f>
        <v>4.8908356570055362</v>
      </c>
      <c r="F19" s="24">
        <v>0</v>
      </c>
      <c r="G19" s="24">
        <v>7.8139479999999999</v>
      </c>
      <c r="H19" s="24">
        <v>0</v>
      </c>
      <c r="I19" s="24">
        <v>0</v>
      </c>
      <c r="J19" s="24">
        <v>5.367515</v>
      </c>
      <c r="K19" s="24">
        <v>234.682568</v>
      </c>
      <c r="L19" s="24">
        <v>190.30624299999999</v>
      </c>
      <c r="M19" s="24">
        <v>55.573830000000001</v>
      </c>
      <c r="N19" s="24">
        <v>104.711172</v>
      </c>
      <c r="O19" s="24">
        <v>17.364062000000001</v>
      </c>
      <c r="P19" s="24">
        <v>0</v>
      </c>
      <c r="Q19" s="24">
        <v>72.210604000000004</v>
      </c>
      <c r="R19" s="24">
        <v>2.4617749999999998</v>
      </c>
      <c r="S19" s="24">
        <v>0</v>
      </c>
      <c r="T19" s="24">
        <v>49.629525000000001</v>
      </c>
      <c r="U19" s="24">
        <v>9.1397110000000001</v>
      </c>
      <c r="V19" s="24">
        <v>5.5228609999999998</v>
      </c>
      <c r="W19" s="24">
        <v>0</v>
      </c>
      <c r="X19" s="24">
        <v>0</v>
      </c>
      <c r="Y19" s="24">
        <v>0</v>
      </c>
      <c r="Z19" s="24">
        <v>0</v>
      </c>
      <c r="AA19" s="24">
        <v>34.977742999999997</v>
      </c>
    </row>
    <row r="20" spans="1:27" s="25" customFormat="1" ht="16.5" hidden="1" customHeight="1">
      <c r="A20" s="20"/>
      <c r="B20" s="27" t="s">
        <v>34</v>
      </c>
      <c r="C20" s="22" t="s">
        <v>35</v>
      </c>
      <c r="D20" s="18">
        <f t="shared" si="17"/>
        <v>2991.2998089999996</v>
      </c>
      <c r="E20" s="18">
        <f t="shared" si="26"/>
        <v>18.524522543518852</v>
      </c>
      <c r="F20" s="24">
        <v>0</v>
      </c>
      <c r="G20" s="24">
        <v>4.9926409999999999</v>
      </c>
      <c r="H20" s="24">
        <v>13.470307999999999</v>
      </c>
      <c r="I20" s="24">
        <v>4.1296920000000004</v>
      </c>
      <c r="J20" s="24">
        <v>40.231960999999998</v>
      </c>
      <c r="K20" s="24">
        <v>307.46844599999997</v>
      </c>
      <c r="L20" s="24">
        <v>209.06448399999999</v>
      </c>
      <c r="M20" s="24">
        <v>5.5860709999999996</v>
      </c>
      <c r="N20" s="24">
        <v>589.60971800000004</v>
      </c>
      <c r="O20" s="24">
        <v>4.7600819999999997</v>
      </c>
      <c r="P20" s="24">
        <v>14.331395000000001</v>
      </c>
      <c r="Q20" s="24">
        <v>147.40797800000001</v>
      </c>
      <c r="R20" s="24">
        <v>7.2997560000000004</v>
      </c>
      <c r="S20" s="24">
        <v>21.052</v>
      </c>
      <c r="T20" s="24">
        <v>31.349843</v>
      </c>
      <c r="U20" s="24">
        <v>80.231872999999993</v>
      </c>
      <c r="V20" s="24">
        <v>624.416697</v>
      </c>
      <c r="W20" s="24">
        <v>186.66490999999999</v>
      </c>
      <c r="X20" s="24">
        <v>534.286787</v>
      </c>
      <c r="Y20" s="24">
        <v>0</v>
      </c>
      <c r="Z20" s="24">
        <v>113.765162</v>
      </c>
      <c r="AA20" s="24">
        <v>51.180005000000001</v>
      </c>
    </row>
    <row r="21" spans="1:27" ht="16.5" customHeight="1">
      <c r="A21" s="16" t="s">
        <v>36</v>
      </c>
      <c r="B21" s="17" t="s">
        <v>37</v>
      </c>
      <c r="C21" s="7" t="s">
        <v>38</v>
      </c>
      <c r="D21" s="18">
        <f t="shared" si="17"/>
        <v>0</v>
      </c>
      <c r="E21" s="18">
        <f>D21/$D$9*100</f>
        <v>0</v>
      </c>
      <c r="F21" s="19">
        <f t="shared" ref="F21" si="27">F22+F23+F24</f>
        <v>0</v>
      </c>
      <c r="G21" s="19">
        <f t="shared" ref="G21:M21" si="28">G22+G23+G24</f>
        <v>0</v>
      </c>
      <c r="H21" s="19">
        <f t="shared" si="28"/>
        <v>0</v>
      </c>
      <c r="I21" s="19">
        <f t="shared" si="28"/>
        <v>0</v>
      </c>
      <c r="J21" s="19">
        <f t="shared" si="28"/>
        <v>0</v>
      </c>
      <c r="K21" s="19">
        <f t="shared" si="28"/>
        <v>0</v>
      </c>
      <c r="L21" s="19">
        <f t="shared" si="28"/>
        <v>0</v>
      </c>
      <c r="M21" s="19">
        <f t="shared" si="28"/>
        <v>0</v>
      </c>
      <c r="N21" s="19">
        <f t="shared" ref="N21:O21" si="29">N22+N23+N24</f>
        <v>0</v>
      </c>
      <c r="O21" s="19">
        <f t="shared" si="29"/>
        <v>0</v>
      </c>
      <c r="P21" s="19">
        <f t="shared" ref="P21:Q21" si="30">P22+P23+P24</f>
        <v>0</v>
      </c>
      <c r="Q21" s="19">
        <f t="shared" si="30"/>
        <v>0</v>
      </c>
      <c r="R21" s="19">
        <f t="shared" ref="R21" si="31">R22+R23+R24</f>
        <v>0</v>
      </c>
      <c r="S21" s="19">
        <f t="shared" ref="S21:AA21" si="32">S22+S23+S24</f>
        <v>0</v>
      </c>
      <c r="T21" s="19">
        <f t="shared" si="32"/>
        <v>0</v>
      </c>
      <c r="U21" s="19">
        <f t="shared" si="32"/>
        <v>0</v>
      </c>
      <c r="V21" s="19">
        <f t="shared" si="32"/>
        <v>0</v>
      </c>
      <c r="W21" s="19">
        <f t="shared" si="32"/>
        <v>0</v>
      </c>
      <c r="X21" s="19">
        <f t="shared" si="32"/>
        <v>0</v>
      </c>
      <c r="Y21" s="19">
        <f t="shared" si="32"/>
        <v>0</v>
      </c>
      <c r="Z21" s="19">
        <f t="shared" si="32"/>
        <v>0</v>
      </c>
      <c r="AA21" s="19">
        <f t="shared" si="32"/>
        <v>0</v>
      </c>
    </row>
    <row r="22" spans="1:27" s="25" customFormat="1" ht="16.5" hidden="1" customHeight="1">
      <c r="A22" s="20"/>
      <c r="B22" s="27" t="s">
        <v>39</v>
      </c>
      <c r="C22" s="22" t="s">
        <v>40</v>
      </c>
      <c r="D22" s="18">
        <f t="shared" si="17"/>
        <v>0</v>
      </c>
      <c r="E22" s="18">
        <f>D22/D$7*100</f>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row>
    <row r="23" spans="1:27" s="25" customFormat="1" ht="16.5" hidden="1" customHeight="1">
      <c r="A23" s="20"/>
      <c r="B23" s="27" t="s">
        <v>41</v>
      </c>
      <c r="C23" s="22" t="s">
        <v>42</v>
      </c>
      <c r="D23" s="18">
        <f t="shared" si="17"/>
        <v>0</v>
      </c>
      <c r="E23" s="18">
        <f>D23/D$7*100</f>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5" customFormat="1" ht="33.75" hidden="1" customHeight="1">
      <c r="A24" s="20"/>
      <c r="B24" s="27" t="s">
        <v>43</v>
      </c>
      <c r="C24" s="22" t="s">
        <v>44</v>
      </c>
      <c r="D24" s="18">
        <f t="shared" si="17"/>
        <v>0</v>
      </c>
      <c r="E24" s="18">
        <f>D24/D$7*100</f>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row>
    <row r="25" spans="1:27" ht="16.5" customHeight="1">
      <c r="A25" s="16" t="s">
        <v>45</v>
      </c>
      <c r="B25" s="17" t="s">
        <v>46</v>
      </c>
      <c r="C25" s="7" t="s">
        <v>47</v>
      </c>
      <c r="D25" s="18">
        <f t="shared" si="17"/>
        <v>69912.898357999991</v>
      </c>
      <c r="E25" s="18">
        <f>D25/$D$9*100</f>
        <v>72.207890063569252</v>
      </c>
      <c r="F25" s="19">
        <f t="shared" ref="F25" si="33">F26+F27+F28</f>
        <v>0</v>
      </c>
      <c r="G25" s="19">
        <f t="shared" ref="G25:M25" si="34">G26+G27+G28</f>
        <v>1414.8900069999997</v>
      </c>
      <c r="H25" s="19">
        <f t="shared" si="34"/>
        <v>2302.7492350000002</v>
      </c>
      <c r="I25" s="19">
        <f t="shared" si="34"/>
        <v>2074.5962850000001</v>
      </c>
      <c r="J25" s="19">
        <f t="shared" si="34"/>
        <v>3933.8727340000005</v>
      </c>
      <c r="K25" s="19">
        <f t="shared" si="34"/>
        <v>4824.229045</v>
      </c>
      <c r="L25" s="19">
        <f t="shared" si="34"/>
        <v>2760.8651410000002</v>
      </c>
      <c r="M25" s="19">
        <f t="shared" si="34"/>
        <v>3751.0926910000003</v>
      </c>
      <c r="N25" s="19">
        <f t="shared" ref="N25:O25" si="35">N26+N27+N28</f>
        <v>3044.0272660000001</v>
      </c>
      <c r="O25" s="19">
        <f t="shared" si="35"/>
        <v>2160.45156</v>
      </c>
      <c r="P25" s="19">
        <f t="shared" ref="P25:Q25" si="36">P26+P27+P28</f>
        <v>2161.2606639999999</v>
      </c>
      <c r="Q25" s="19">
        <f t="shared" si="36"/>
        <v>4123.0203259999998</v>
      </c>
      <c r="R25" s="19">
        <f t="shared" ref="R25" si="37">R26+R27+R28</f>
        <v>2178.62905</v>
      </c>
      <c r="S25" s="19">
        <f t="shared" ref="S25:AA25" si="38">S26+S27+S28</f>
        <v>4250.3819999999996</v>
      </c>
      <c r="T25" s="19">
        <f t="shared" si="38"/>
        <v>3756.7613189999997</v>
      </c>
      <c r="U25" s="19">
        <f t="shared" si="38"/>
        <v>3183.6021379999997</v>
      </c>
      <c r="V25" s="19">
        <f t="shared" si="38"/>
        <v>4190.5316709999997</v>
      </c>
      <c r="W25" s="19">
        <f t="shared" si="38"/>
        <v>5636.9043950000005</v>
      </c>
      <c r="X25" s="19">
        <f t="shared" si="38"/>
        <v>4383.2491009999994</v>
      </c>
      <c r="Y25" s="19">
        <f t="shared" si="38"/>
        <v>2899.7637949999998</v>
      </c>
      <c r="Z25" s="19">
        <f t="shared" si="38"/>
        <v>4539.0129470000002</v>
      </c>
      <c r="AA25" s="19">
        <f t="shared" si="38"/>
        <v>2343.0069879999996</v>
      </c>
    </row>
    <row r="26" spans="1:27" s="25" customFormat="1" ht="30">
      <c r="A26" s="20"/>
      <c r="B26" s="29" t="s">
        <v>48</v>
      </c>
      <c r="C26" s="22" t="s">
        <v>49</v>
      </c>
      <c r="D26" s="18">
        <f t="shared" si="17"/>
        <v>48196.303059999977</v>
      </c>
      <c r="E26" s="18">
        <f>D26/$D$25*100</f>
        <v>68.937641253554133</v>
      </c>
      <c r="F26" s="24">
        <v>0</v>
      </c>
      <c r="G26" s="24">
        <v>1094.3011799999867</v>
      </c>
      <c r="H26" s="24">
        <v>2234.562496</v>
      </c>
      <c r="I26" s="24">
        <v>1684.449505</v>
      </c>
      <c r="J26" s="24">
        <v>2083.339907</v>
      </c>
      <c r="K26" s="24">
        <v>3229.0525680000001</v>
      </c>
      <c r="L26" s="24">
        <v>2522.0317300000002</v>
      </c>
      <c r="M26" s="24">
        <v>2983.5908930000001</v>
      </c>
      <c r="N26" s="24">
        <v>1706.2529159999999</v>
      </c>
      <c r="O26" s="24">
        <v>1720.113026</v>
      </c>
      <c r="P26" s="24">
        <v>1851.394327</v>
      </c>
      <c r="Q26" s="24">
        <v>3541.3534279999999</v>
      </c>
      <c r="R26" s="24">
        <v>1501.751808</v>
      </c>
      <c r="S26" s="24">
        <v>2857.6</v>
      </c>
      <c r="T26" s="24">
        <v>987.16501199999993</v>
      </c>
      <c r="U26" s="24">
        <v>2140.8596659999998</v>
      </c>
      <c r="V26" s="24">
        <v>2904.0532009999997</v>
      </c>
      <c r="W26" s="24">
        <v>3994.8301580000002</v>
      </c>
      <c r="X26" s="24">
        <v>2639.8876719999998</v>
      </c>
      <c r="Y26" s="24">
        <v>1246.4949510000001</v>
      </c>
      <c r="Z26" s="24">
        <v>3112.3470550000002</v>
      </c>
      <c r="AA26" s="24">
        <v>2160.8715609999999</v>
      </c>
    </row>
    <row r="27" spans="1:27" s="25" customFormat="1" ht="16.5" hidden="1" customHeight="1">
      <c r="A27" s="20"/>
      <c r="B27" s="27" t="s">
        <v>50</v>
      </c>
      <c r="C27" s="22" t="s">
        <v>51</v>
      </c>
      <c r="D27" s="18">
        <f t="shared" si="17"/>
        <v>3307.329025</v>
      </c>
      <c r="E27" s="18">
        <f t="shared" ref="E27:E28" si="39">D27/$D$25*100</f>
        <v>4.7306421313908364</v>
      </c>
      <c r="F27" s="24">
        <v>0</v>
      </c>
      <c r="G27" s="24">
        <v>91.971805000000003</v>
      </c>
      <c r="H27" s="24">
        <v>31.169093</v>
      </c>
      <c r="I27" s="24">
        <v>132.637035</v>
      </c>
      <c r="J27" s="24">
        <v>62.693615000000001</v>
      </c>
      <c r="K27" s="24">
        <v>569.95758000000001</v>
      </c>
      <c r="L27" s="24">
        <v>200.49890400000001</v>
      </c>
      <c r="M27" s="24">
        <v>197.32637</v>
      </c>
      <c r="N27" s="24">
        <v>89.994281999999998</v>
      </c>
      <c r="O27" s="24">
        <v>91.532719999999983</v>
      </c>
      <c r="P27" s="24">
        <v>89.891615999999999</v>
      </c>
      <c r="Q27" s="24">
        <v>264.16859499999998</v>
      </c>
      <c r="R27" s="24">
        <v>434.17820399999999</v>
      </c>
      <c r="S27" s="24">
        <v>79.622</v>
      </c>
      <c r="T27" s="24">
        <v>147.936365</v>
      </c>
      <c r="U27" s="24">
        <v>158.630259</v>
      </c>
      <c r="V27" s="24">
        <v>221.08581799999999</v>
      </c>
      <c r="W27" s="24">
        <v>87.394122999999993</v>
      </c>
      <c r="X27" s="24">
        <v>3.6507260000000006</v>
      </c>
      <c r="Y27" s="24">
        <v>74.237993000000003</v>
      </c>
      <c r="Z27" s="24">
        <v>262.69569700000005</v>
      </c>
      <c r="AA27" s="24">
        <v>16.056225000000001</v>
      </c>
    </row>
    <row r="28" spans="1:27" s="25" customFormat="1" ht="16.5" hidden="1" customHeight="1">
      <c r="A28" s="20"/>
      <c r="B28" s="27" t="s">
        <v>52</v>
      </c>
      <c r="C28" s="22" t="s">
        <v>53</v>
      </c>
      <c r="D28" s="18">
        <f t="shared" si="17"/>
        <v>18409.266273000016</v>
      </c>
      <c r="E28" s="18">
        <f t="shared" si="39"/>
        <v>26.331716615055022</v>
      </c>
      <c r="F28" s="24">
        <v>0</v>
      </c>
      <c r="G28" s="24">
        <v>228.61702200001318</v>
      </c>
      <c r="H28" s="24">
        <v>37.017646000000013</v>
      </c>
      <c r="I28" s="24">
        <v>257.50974500000001</v>
      </c>
      <c r="J28" s="24">
        <v>1787.8392120000001</v>
      </c>
      <c r="K28" s="24">
        <v>1025.218897</v>
      </c>
      <c r="L28" s="24">
        <v>38.334507000000031</v>
      </c>
      <c r="M28" s="24">
        <v>570.17542800000001</v>
      </c>
      <c r="N28" s="24">
        <v>1247.780068</v>
      </c>
      <c r="O28" s="24">
        <v>348.805814</v>
      </c>
      <c r="P28" s="24">
        <v>219.97472099999999</v>
      </c>
      <c r="Q28" s="24">
        <v>317.49830300000002</v>
      </c>
      <c r="R28" s="24">
        <v>242.69903799999997</v>
      </c>
      <c r="S28" s="24">
        <v>1313.16</v>
      </c>
      <c r="T28" s="24">
        <v>2621.6599419999998</v>
      </c>
      <c r="U28" s="24">
        <v>884.112213</v>
      </c>
      <c r="V28" s="24">
        <v>1065.392652</v>
      </c>
      <c r="W28" s="24">
        <v>1554.680114</v>
      </c>
      <c r="X28" s="24">
        <v>1739.710703</v>
      </c>
      <c r="Y28" s="24">
        <v>1579.030851</v>
      </c>
      <c r="Z28" s="24">
        <v>1163.9701949999999</v>
      </c>
      <c r="AA28" s="24">
        <v>166.07920200000001</v>
      </c>
    </row>
    <row r="29" spans="1:27" ht="16.5" customHeight="1">
      <c r="A29" s="16" t="s">
        <v>54</v>
      </c>
      <c r="B29" s="28" t="s">
        <v>55</v>
      </c>
      <c r="C29" s="7" t="s">
        <v>56</v>
      </c>
      <c r="D29" s="18">
        <f t="shared" si="17"/>
        <v>219.486075</v>
      </c>
      <c r="E29" s="18">
        <f>D29/$D$9*100</f>
        <v>0.2266910219188587</v>
      </c>
      <c r="F29" s="19">
        <v>0.25627499999999998</v>
      </c>
      <c r="G29" s="19">
        <v>30.371300999999999</v>
      </c>
      <c r="H29" s="19">
        <v>1.4262220000000001</v>
      </c>
      <c r="I29" s="19">
        <v>15.877345</v>
      </c>
      <c r="J29" s="19">
        <v>7.3052330000000003</v>
      </c>
      <c r="K29" s="19">
        <v>5.8580610000000002</v>
      </c>
      <c r="L29" s="19">
        <v>16.375675999999999</v>
      </c>
      <c r="M29" s="19">
        <v>6.7966379999999997</v>
      </c>
      <c r="N29" s="19">
        <v>4.6956239999999996</v>
      </c>
      <c r="O29" s="19">
        <v>6.6198899999999998</v>
      </c>
      <c r="P29" s="19">
        <v>8.6975020000000001</v>
      </c>
      <c r="Q29" s="19">
        <v>12.215881</v>
      </c>
      <c r="R29" s="19">
        <v>9.5921000000000003</v>
      </c>
      <c r="S29" s="19">
        <v>2.520861</v>
      </c>
      <c r="T29" s="19">
        <v>27.935517999999998</v>
      </c>
      <c r="U29" s="19">
        <v>7.8784320000000001</v>
      </c>
      <c r="V29" s="19">
        <v>8.2127820000000007</v>
      </c>
      <c r="W29" s="19">
        <v>10.830349999999999</v>
      </c>
      <c r="X29" s="19">
        <v>5.91099</v>
      </c>
      <c r="Y29" s="19">
        <v>16.213497</v>
      </c>
      <c r="Z29" s="19">
        <v>10.316160999999999</v>
      </c>
      <c r="AA29" s="19">
        <v>3.579736</v>
      </c>
    </row>
    <row r="30" spans="1:27" ht="16.5" customHeight="1">
      <c r="A30" s="16" t="s">
        <v>57</v>
      </c>
      <c r="B30" s="28" t="s">
        <v>58</v>
      </c>
      <c r="C30" s="7" t="s">
        <v>59</v>
      </c>
      <c r="D30" s="18">
        <f t="shared" si="17"/>
        <v>0</v>
      </c>
      <c r="E30" s="18">
        <f t="shared" ref="E30:E75" si="40">D30/D$7*100</f>
        <v>0</v>
      </c>
      <c r="F30" s="19">
        <v>0</v>
      </c>
      <c r="G30" s="19">
        <v>0</v>
      </c>
      <c r="H30" s="19">
        <v>0</v>
      </c>
      <c r="I30" s="19">
        <v>0</v>
      </c>
      <c r="J30" s="19">
        <v>0</v>
      </c>
      <c r="K30" s="19">
        <v>0</v>
      </c>
      <c r="L30" s="19">
        <v>0</v>
      </c>
      <c r="M30" s="19">
        <v>0</v>
      </c>
      <c r="N30" s="19">
        <v>0</v>
      </c>
      <c r="O30" s="19">
        <v>0</v>
      </c>
      <c r="P30" s="19">
        <v>0</v>
      </c>
      <c r="Q30" s="19">
        <v>0</v>
      </c>
      <c r="R30" s="19">
        <v>0</v>
      </c>
      <c r="S30" s="19">
        <v>0</v>
      </c>
      <c r="T30" s="19">
        <v>0</v>
      </c>
      <c r="U30" s="19">
        <v>0</v>
      </c>
      <c r="V30" s="19">
        <v>0</v>
      </c>
      <c r="W30" s="19">
        <v>0</v>
      </c>
      <c r="X30" s="19">
        <v>0</v>
      </c>
      <c r="Y30" s="19">
        <v>0</v>
      </c>
      <c r="Z30" s="19">
        <v>0</v>
      </c>
      <c r="AA30" s="19">
        <v>0</v>
      </c>
    </row>
    <row r="31" spans="1:27" ht="16.5" customHeight="1">
      <c r="A31" s="16" t="s">
        <v>60</v>
      </c>
      <c r="B31" s="28" t="s">
        <v>61</v>
      </c>
      <c r="C31" s="7" t="s">
        <v>62</v>
      </c>
      <c r="D31" s="18">
        <f t="shared" si="17"/>
        <v>11.467455999999999</v>
      </c>
      <c r="E31" s="18">
        <f>D31/$D$9*100</f>
        <v>1.1843891779692844E-2</v>
      </c>
      <c r="F31" s="19">
        <v>4.1270000000000001E-2</v>
      </c>
      <c r="G31" s="19">
        <v>5.8595740000000003</v>
      </c>
      <c r="H31" s="19">
        <v>0</v>
      </c>
      <c r="I31" s="19">
        <v>0</v>
      </c>
      <c r="J31" s="19">
        <v>0</v>
      </c>
      <c r="K31" s="19">
        <v>0</v>
      </c>
      <c r="L31" s="19">
        <v>0</v>
      </c>
      <c r="M31" s="19">
        <v>0</v>
      </c>
      <c r="N31" s="19">
        <v>0.231325</v>
      </c>
      <c r="O31" s="19">
        <v>0</v>
      </c>
      <c r="P31" s="19">
        <v>0</v>
      </c>
      <c r="Q31" s="19">
        <v>0</v>
      </c>
      <c r="R31" s="19">
        <v>0.15526200000000001</v>
      </c>
      <c r="S31" s="19">
        <v>0</v>
      </c>
      <c r="T31" s="19">
        <v>0</v>
      </c>
      <c r="U31" s="19">
        <v>1.1633640000000001</v>
      </c>
      <c r="V31" s="19">
        <v>0</v>
      </c>
      <c r="W31" s="19">
        <v>0.33527400000000002</v>
      </c>
      <c r="X31" s="19">
        <v>0</v>
      </c>
      <c r="Y31" s="19">
        <v>5.9449000000000002E-2</v>
      </c>
      <c r="Z31" s="19">
        <v>3.6219380000000001</v>
      </c>
      <c r="AA31" s="19">
        <v>0</v>
      </c>
    </row>
    <row r="32" spans="1:27" s="118" customFormat="1" ht="16.5" customHeight="1">
      <c r="A32" s="117" t="s">
        <v>63</v>
      </c>
      <c r="B32" s="66" t="s">
        <v>64</v>
      </c>
      <c r="C32" s="67" t="s">
        <v>65</v>
      </c>
      <c r="D32" s="105">
        <f>SUM(D34:D43)+SUM(D61:D74)</f>
        <v>4117.158727</v>
      </c>
      <c r="E32" s="87">
        <f t="shared" si="40"/>
        <v>4.0494784819106941</v>
      </c>
      <c r="F32" s="105">
        <f t="shared" ref="F32" si="41">SUM(F34:F43)+SUM(F61:F74)</f>
        <v>49.355134000000007</v>
      </c>
      <c r="G32" s="105">
        <f t="shared" ref="G32:N32" si="42">SUM(G34:G43)+SUM(G61:G74)</f>
        <v>242.91831000000002</v>
      </c>
      <c r="H32" s="105">
        <f t="shared" si="42"/>
        <v>39.572038999999997</v>
      </c>
      <c r="I32" s="105">
        <f t="shared" si="42"/>
        <v>134.94382300000001</v>
      </c>
      <c r="J32" s="105">
        <f t="shared" si="42"/>
        <v>128.95828</v>
      </c>
      <c r="K32" s="105">
        <f t="shared" si="42"/>
        <v>331.29229599999996</v>
      </c>
      <c r="L32" s="105">
        <f t="shared" si="42"/>
        <v>172.23301900000001</v>
      </c>
      <c r="M32" s="105">
        <f t="shared" si="42"/>
        <v>101.599109</v>
      </c>
      <c r="N32" s="105">
        <f t="shared" si="42"/>
        <v>114.86242200000001</v>
      </c>
      <c r="O32" s="105">
        <f t="shared" ref="O32:P32" si="43">SUM(O34:O43)+SUM(O61:O74)</f>
        <v>211.43319</v>
      </c>
      <c r="P32" s="105">
        <f t="shared" si="43"/>
        <v>259.20286599999997</v>
      </c>
      <c r="Q32" s="105">
        <f t="shared" ref="Q32:R32" si="44">SUM(Q34:Q43)+SUM(Q61:Q74)</f>
        <v>281.66060100000004</v>
      </c>
      <c r="R32" s="105">
        <f t="shared" si="44"/>
        <v>259.73117500000001</v>
      </c>
      <c r="S32" s="105">
        <f t="shared" ref="S32:AA32" si="45">SUM(S34:S43)+SUM(S61:S74)</f>
        <v>64.981561000000013</v>
      </c>
      <c r="T32" s="105">
        <f t="shared" si="45"/>
        <v>422.50984099999994</v>
      </c>
      <c r="U32" s="105">
        <f t="shared" si="45"/>
        <v>347.05144999999999</v>
      </c>
      <c r="V32" s="105">
        <f t="shared" si="45"/>
        <v>191.59251400000002</v>
      </c>
      <c r="W32" s="105">
        <f t="shared" si="45"/>
        <v>186.85990100000001</v>
      </c>
      <c r="X32" s="105">
        <f t="shared" si="45"/>
        <v>77.319558999999998</v>
      </c>
      <c r="Y32" s="105">
        <f t="shared" si="45"/>
        <v>212.64836500000001</v>
      </c>
      <c r="Z32" s="105">
        <f t="shared" si="45"/>
        <v>224.053246</v>
      </c>
      <c r="AA32" s="105">
        <f t="shared" si="45"/>
        <v>62.380026000000001</v>
      </c>
    </row>
    <row r="33" spans="1:27" s="25" customFormat="1" ht="16.5" customHeight="1">
      <c r="A33" s="20"/>
      <c r="B33" s="27" t="s">
        <v>66</v>
      </c>
      <c r="C33" s="22"/>
      <c r="D33" s="24"/>
      <c r="E33" s="23"/>
      <c r="F33" s="24"/>
      <c r="G33" s="24"/>
      <c r="H33" s="24"/>
      <c r="I33" s="24"/>
      <c r="J33" s="24"/>
      <c r="K33" s="24"/>
      <c r="L33" s="24"/>
      <c r="M33" s="24"/>
      <c r="N33" s="24"/>
      <c r="O33" s="24"/>
      <c r="P33" s="24"/>
      <c r="Q33" s="24"/>
      <c r="R33" s="24"/>
      <c r="S33" s="24"/>
      <c r="T33" s="24"/>
      <c r="U33" s="24"/>
      <c r="V33" s="24"/>
      <c r="W33" s="24"/>
      <c r="X33" s="24"/>
      <c r="Y33" s="24"/>
      <c r="Z33" s="24"/>
      <c r="AA33" s="24"/>
    </row>
    <row r="34" spans="1:27" ht="16.5" customHeight="1">
      <c r="A34" s="16" t="s">
        <v>67</v>
      </c>
      <c r="B34" s="28" t="s">
        <v>68</v>
      </c>
      <c r="C34" s="7" t="s">
        <v>69</v>
      </c>
      <c r="D34" s="18">
        <f t="shared" ref="D34:D43" si="46">SUM(F34:AA34)</f>
        <v>121.902142</v>
      </c>
      <c r="E34" s="18">
        <f>D34/$D$32*100</f>
        <v>2.9608317308870173</v>
      </c>
      <c r="F34" s="19">
        <v>1.0793060000000001</v>
      </c>
      <c r="G34" s="19">
        <v>6.0523939999999996</v>
      </c>
      <c r="H34" s="19">
        <v>0</v>
      </c>
      <c r="I34" s="19">
        <v>0</v>
      </c>
      <c r="J34" s="19">
        <v>0</v>
      </c>
      <c r="K34" s="19">
        <v>25.309379</v>
      </c>
      <c r="L34" s="19">
        <v>5.4982920000000002</v>
      </c>
      <c r="M34" s="19">
        <v>0</v>
      </c>
      <c r="N34" s="19">
        <v>3.822057</v>
      </c>
      <c r="O34" s="19">
        <v>0</v>
      </c>
      <c r="P34" s="19">
        <v>0</v>
      </c>
      <c r="Q34" s="19">
        <v>0</v>
      </c>
      <c r="R34" s="19">
        <v>1.823834</v>
      </c>
      <c r="S34" s="19">
        <v>0</v>
      </c>
      <c r="T34" s="19">
        <v>77.113247999999999</v>
      </c>
      <c r="U34" s="19">
        <v>0</v>
      </c>
      <c r="V34" s="19">
        <v>1.203632</v>
      </c>
      <c r="W34" s="19">
        <v>0</v>
      </c>
      <c r="X34" s="19">
        <v>0</v>
      </c>
      <c r="Y34" s="19">
        <v>0</v>
      </c>
      <c r="Z34" s="19">
        <v>0</v>
      </c>
      <c r="AA34" s="19">
        <v>0</v>
      </c>
    </row>
    <row r="35" spans="1:27" ht="16.5" customHeight="1">
      <c r="A35" s="16" t="s">
        <v>70</v>
      </c>
      <c r="B35" s="28" t="s">
        <v>71</v>
      </c>
      <c r="C35" s="7" t="s">
        <v>72</v>
      </c>
      <c r="D35" s="18">
        <f t="shared" si="46"/>
        <v>0.84590200000000004</v>
      </c>
      <c r="E35" s="18">
        <f t="shared" ref="E35:E43" si="47">D35/$D$32*100</f>
        <v>2.0545770908773613E-2</v>
      </c>
      <c r="F35" s="19">
        <v>0.79608800000000002</v>
      </c>
      <c r="G35" s="19">
        <v>0</v>
      </c>
      <c r="H35" s="19">
        <v>0</v>
      </c>
      <c r="I35" s="19">
        <v>0</v>
      </c>
      <c r="J35" s="19">
        <v>0</v>
      </c>
      <c r="K35" s="19">
        <v>0</v>
      </c>
      <c r="L35" s="19">
        <v>0</v>
      </c>
      <c r="M35" s="19">
        <v>0</v>
      </c>
      <c r="N35" s="19">
        <v>0</v>
      </c>
      <c r="O35" s="19">
        <v>0</v>
      </c>
      <c r="P35" s="19">
        <v>0</v>
      </c>
      <c r="Q35" s="19">
        <v>0</v>
      </c>
      <c r="R35" s="19">
        <v>0</v>
      </c>
      <c r="S35" s="19">
        <v>0</v>
      </c>
      <c r="T35" s="19">
        <v>0</v>
      </c>
      <c r="U35" s="19">
        <v>4.9813999999999997E-2</v>
      </c>
      <c r="V35" s="19">
        <v>0</v>
      </c>
      <c r="W35" s="19">
        <v>0</v>
      </c>
      <c r="X35" s="19">
        <v>0</v>
      </c>
      <c r="Y35" s="19">
        <v>0</v>
      </c>
      <c r="Z35" s="19">
        <v>0</v>
      </c>
      <c r="AA35" s="19">
        <v>0</v>
      </c>
    </row>
    <row r="36" spans="1:27" ht="16.5" customHeight="1">
      <c r="A36" s="16" t="s">
        <v>73</v>
      </c>
      <c r="B36" s="28" t="s">
        <v>74</v>
      </c>
      <c r="C36" s="7" t="s">
        <v>75</v>
      </c>
      <c r="D36" s="18">
        <f t="shared" si="46"/>
        <v>0</v>
      </c>
      <c r="E36" s="18">
        <f t="shared" si="47"/>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row>
    <row r="37" spans="1:27" ht="16.5" hidden="1" customHeight="1">
      <c r="A37" s="16"/>
      <c r="B37" s="17" t="s">
        <v>77</v>
      </c>
      <c r="C37" s="7" t="s">
        <v>78</v>
      </c>
      <c r="D37" s="18">
        <f t="shared" si="46"/>
        <v>0</v>
      </c>
      <c r="E37" s="18">
        <f t="shared" si="47"/>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row>
    <row r="38" spans="1:27" ht="16.5" customHeight="1">
      <c r="A38" s="16" t="s">
        <v>76</v>
      </c>
      <c r="B38" s="28" t="s">
        <v>79</v>
      </c>
      <c r="C38" s="7" t="s">
        <v>80</v>
      </c>
      <c r="D38" s="18">
        <f t="shared" si="46"/>
        <v>0</v>
      </c>
      <c r="E38" s="18">
        <f t="shared" si="47"/>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row>
    <row r="39" spans="1:27" ht="16.5" customHeight="1">
      <c r="A39" s="16" t="s">
        <v>81</v>
      </c>
      <c r="B39" s="28" t="s">
        <v>82</v>
      </c>
      <c r="C39" s="7" t="s">
        <v>83</v>
      </c>
      <c r="D39" s="18">
        <f t="shared" si="46"/>
        <v>19.166245000000004</v>
      </c>
      <c r="E39" s="18">
        <f t="shared" si="47"/>
        <v>0.46552115842193043</v>
      </c>
      <c r="F39" s="19">
        <v>0.36170999999999998</v>
      </c>
      <c r="G39" s="19">
        <v>0.37537900000000002</v>
      </c>
      <c r="H39" s="19">
        <v>0</v>
      </c>
      <c r="I39" s="19">
        <v>0</v>
      </c>
      <c r="J39" s="19">
        <v>0</v>
      </c>
      <c r="K39" s="19">
        <v>18.021093</v>
      </c>
      <c r="L39" s="19">
        <v>0</v>
      </c>
      <c r="M39" s="19">
        <v>0</v>
      </c>
      <c r="N39" s="19">
        <v>0</v>
      </c>
      <c r="O39" s="19">
        <v>6.3381000000000007E-2</v>
      </c>
      <c r="P39" s="19">
        <v>0</v>
      </c>
      <c r="Q39" s="19">
        <v>0</v>
      </c>
      <c r="R39" s="19">
        <v>0</v>
      </c>
      <c r="S39" s="19">
        <v>0</v>
      </c>
      <c r="T39" s="19">
        <v>1.7056999999999999E-2</v>
      </c>
      <c r="U39" s="19">
        <v>0.19809299999999999</v>
      </c>
      <c r="V39" s="19">
        <v>0</v>
      </c>
      <c r="W39" s="19">
        <v>0.12953200000000001</v>
      </c>
      <c r="X39" s="19">
        <v>0</v>
      </c>
      <c r="Y39" s="19">
        <v>0</v>
      </c>
      <c r="Z39" s="19">
        <v>0</v>
      </c>
      <c r="AA39" s="19">
        <v>0</v>
      </c>
    </row>
    <row r="40" spans="1:27" ht="16.5" customHeight="1">
      <c r="A40" s="16" t="s">
        <v>84</v>
      </c>
      <c r="B40" s="31" t="s">
        <v>85</v>
      </c>
      <c r="C40" s="7" t="s">
        <v>86</v>
      </c>
      <c r="D40" s="18">
        <f t="shared" si="46"/>
        <v>16.286808999999998</v>
      </c>
      <c r="E40" s="18">
        <f t="shared" si="47"/>
        <v>0.39558370419853861</v>
      </c>
      <c r="F40" s="19">
        <v>0</v>
      </c>
      <c r="G40" s="19">
        <v>0.51896100000000001</v>
      </c>
      <c r="H40" s="19">
        <v>0</v>
      </c>
      <c r="I40" s="19">
        <v>2.0840999999999998E-2</v>
      </c>
      <c r="J40" s="19">
        <v>1.0119290000000001</v>
      </c>
      <c r="K40" s="19">
        <v>0</v>
      </c>
      <c r="L40" s="19">
        <v>0.21033099999999999</v>
      </c>
      <c r="M40" s="19">
        <v>0</v>
      </c>
      <c r="N40" s="19">
        <v>0</v>
      </c>
      <c r="O40" s="19">
        <v>2.4056999999999999E-2</v>
      </c>
      <c r="P40" s="19">
        <v>0.42410500000000001</v>
      </c>
      <c r="Q40" s="19">
        <v>0.71190600000000004</v>
      </c>
      <c r="R40" s="19">
        <v>3.9727839999999999</v>
      </c>
      <c r="S40" s="19">
        <v>0</v>
      </c>
      <c r="T40" s="19">
        <v>0.82064499999999996</v>
      </c>
      <c r="U40" s="19">
        <v>0.77029999999999998</v>
      </c>
      <c r="V40" s="19">
        <v>0.79407700000000003</v>
      </c>
      <c r="W40" s="19">
        <v>0.65668599999999999</v>
      </c>
      <c r="X40" s="19">
        <v>0.09</v>
      </c>
      <c r="Y40" s="19">
        <v>6.2253569999999998</v>
      </c>
      <c r="Z40" s="19">
        <v>3.483E-2</v>
      </c>
      <c r="AA40" s="19">
        <v>0</v>
      </c>
    </row>
    <row r="41" spans="1:27">
      <c r="A41" s="16" t="s">
        <v>87</v>
      </c>
      <c r="B41" s="28" t="s">
        <v>88</v>
      </c>
      <c r="C41" s="7" t="s">
        <v>89</v>
      </c>
      <c r="D41" s="18">
        <f t="shared" si="46"/>
        <v>3.2216000000000002E-2</v>
      </c>
      <c r="E41" s="18">
        <f t="shared" si="47"/>
        <v>7.8248136970600704E-4</v>
      </c>
      <c r="F41" s="19">
        <v>0</v>
      </c>
      <c r="G41" s="19">
        <v>0</v>
      </c>
      <c r="H41" s="19">
        <v>0</v>
      </c>
      <c r="I41" s="19">
        <v>3.2216000000000002E-2</v>
      </c>
      <c r="J41" s="19">
        <v>0</v>
      </c>
      <c r="K41" s="19">
        <v>0</v>
      </c>
      <c r="L41" s="19">
        <v>0</v>
      </c>
      <c r="M41" s="19">
        <v>0</v>
      </c>
      <c r="N41" s="19">
        <v>0</v>
      </c>
      <c r="O41" s="19">
        <v>0</v>
      </c>
      <c r="P41" s="19">
        <v>0</v>
      </c>
      <c r="Q41" s="19">
        <v>0</v>
      </c>
      <c r="R41" s="19">
        <v>0</v>
      </c>
      <c r="S41" s="19">
        <v>0</v>
      </c>
      <c r="T41" s="19">
        <v>0</v>
      </c>
      <c r="U41" s="19">
        <v>0</v>
      </c>
      <c r="V41" s="19">
        <v>0</v>
      </c>
      <c r="W41" s="19">
        <v>0</v>
      </c>
      <c r="X41" s="19">
        <v>0</v>
      </c>
      <c r="Y41" s="19">
        <v>0</v>
      </c>
      <c r="Z41" s="19">
        <v>0</v>
      </c>
      <c r="AA41" s="19">
        <v>0</v>
      </c>
    </row>
    <row r="42" spans="1:27">
      <c r="A42" s="16" t="s">
        <v>90</v>
      </c>
      <c r="B42" s="32" t="s">
        <v>91</v>
      </c>
      <c r="C42" s="7" t="s">
        <v>92</v>
      </c>
      <c r="D42" s="18">
        <f t="shared" si="46"/>
        <v>2.065572</v>
      </c>
      <c r="E42" s="18">
        <f t="shared" si="47"/>
        <v>5.0169841314451707E-2</v>
      </c>
      <c r="F42" s="19">
        <v>0</v>
      </c>
      <c r="G42" s="19">
        <v>0.62064600000000003</v>
      </c>
      <c r="H42" s="19">
        <v>0</v>
      </c>
      <c r="I42" s="19">
        <v>0.5</v>
      </c>
      <c r="J42" s="19">
        <v>0</v>
      </c>
      <c r="K42" s="19">
        <v>0</v>
      </c>
      <c r="L42" s="19">
        <v>0.11906600000000001</v>
      </c>
      <c r="M42" s="19">
        <v>0</v>
      </c>
      <c r="N42" s="19">
        <v>0</v>
      </c>
      <c r="O42" s="19">
        <v>0.69254000000000004</v>
      </c>
      <c r="P42" s="19">
        <v>0.13331999999999999</v>
      </c>
      <c r="Q42" s="19">
        <v>0</v>
      </c>
      <c r="R42" s="19">
        <v>0</v>
      </c>
      <c r="S42" s="19">
        <v>0</v>
      </c>
      <c r="T42" s="19">
        <v>0</v>
      </c>
      <c r="U42" s="19">
        <v>0</v>
      </c>
      <c r="V42" s="19">
        <v>0</v>
      </c>
      <c r="W42" s="19">
        <v>0</v>
      </c>
      <c r="X42" s="19">
        <v>0</v>
      </c>
      <c r="Y42" s="19">
        <v>0</v>
      </c>
      <c r="Z42" s="19">
        <v>0</v>
      </c>
      <c r="AA42" s="19">
        <v>0</v>
      </c>
    </row>
    <row r="43" spans="1:27" ht="30">
      <c r="A43" s="16" t="s">
        <v>93</v>
      </c>
      <c r="B43" s="31" t="s">
        <v>94</v>
      </c>
      <c r="C43" s="7" t="s">
        <v>95</v>
      </c>
      <c r="D43" s="18">
        <f t="shared" si="46"/>
        <v>1718.1761750000001</v>
      </c>
      <c r="E43" s="18">
        <f t="shared" si="47"/>
        <v>41.732084889813379</v>
      </c>
      <c r="F43" s="19">
        <f t="shared" ref="F43" si="48">SUM(F45:F60)</f>
        <v>14.900172000000003</v>
      </c>
      <c r="G43" s="19">
        <f t="shared" ref="G43:N43" si="49">SUM(G45:G60)</f>
        <v>75.864354000000006</v>
      </c>
      <c r="H43" s="19">
        <f t="shared" si="49"/>
        <v>18.057189999999999</v>
      </c>
      <c r="I43" s="19">
        <f t="shared" si="49"/>
        <v>37.608556000000007</v>
      </c>
      <c r="J43" s="19">
        <f t="shared" si="49"/>
        <v>61.022682999999994</v>
      </c>
      <c r="K43" s="19">
        <f t="shared" si="49"/>
        <v>112.515782</v>
      </c>
      <c r="L43" s="19">
        <f t="shared" si="49"/>
        <v>70.822199999999995</v>
      </c>
      <c r="M43" s="19">
        <f t="shared" si="49"/>
        <v>36.154337000000005</v>
      </c>
      <c r="N43" s="19">
        <f t="shared" si="49"/>
        <v>58.219717000000003</v>
      </c>
      <c r="O43" s="19">
        <f t="shared" ref="O43:P43" si="50">SUM(O45:O60)</f>
        <v>76.753906000000001</v>
      </c>
      <c r="P43" s="19">
        <f t="shared" si="50"/>
        <v>113.970564</v>
      </c>
      <c r="Q43" s="19">
        <f t="shared" ref="Q43:R43" si="51">SUM(Q45:Q60)</f>
        <v>184.72192700000002</v>
      </c>
      <c r="R43" s="19">
        <f t="shared" si="51"/>
        <v>61.284095000000001</v>
      </c>
      <c r="S43" s="19">
        <f t="shared" ref="S43:AA43" si="52">SUM(S45:S60)</f>
        <v>33.332148000000011</v>
      </c>
      <c r="T43" s="19">
        <f t="shared" si="52"/>
        <v>211.26412499999995</v>
      </c>
      <c r="U43" s="19">
        <f t="shared" si="52"/>
        <v>96.654211000000004</v>
      </c>
      <c r="V43" s="19">
        <f t="shared" si="52"/>
        <v>103.68831900000002</v>
      </c>
      <c r="W43" s="19">
        <f t="shared" si="52"/>
        <v>64.619826000000003</v>
      </c>
      <c r="X43" s="19">
        <f t="shared" si="52"/>
        <v>50.710746</v>
      </c>
      <c r="Y43" s="19">
        <f t="shared" si="52"/>
        <v>104.89247400000001</v>
      </c>
      <c r="Z43" s="19">
        <f t="shared" si="52"/>
        <v>102.65644900000001</v>
      </c>
      <c r="AA43" s="19">
        <f t="shared" si="52"/>
        <v>28.462394</v>
      </c>
    </row>
    <row r="44" spans="1:27" s="25" customFormat="1" ht="16.5" customHeight="1">
      <c r="A44" s="20"/>
      <c r="B44" s="29" t="s">
        <v>66</v>
      </c>
      <c r="C44" s="22"/>
      <c r="D44" s="23"/>
      <c r="E44" s="23"/>
      <c r="F44" s="24"/>
      <c r="G44" s="24"/>
      <c r="H44" s="24"/>
      <c r="I44" s="24"/>
      <c r="J44" s="24"/>
      <c r="K44" s="24"/>
      <c r="L44" s="24"/>
      <c r="M44" s="24"/>
      <c r="N44" s="24"/>
      <c r="O44" s="24"/>
      <c r="P44" s="24"/>
      <c r="Q44" s="24"/>
      <c r="R44" s="24"/>
      <c r="S44" s="24"/>
      <c r="T44" s="24"/>
      <c r="U44" s="24"/>
      <c r="V44" s="24"/>
      <c r="W44" s="24"/>
      <c r="X44" s="24"/>
      <c r="Y44" s="24"/>
      <c r="Z44" s="24"/>
      <c r="AA44" s="24"/>
    </row>
    <row r="45" spans="1:27" ht="16.5" customHeight="1">
      <c r="A45" s="16" t="s">
        <v>96</v>
      </c>
      <c r="B45" s="31" t="s">
        <v>97</v>
      </c>
      <c r="C45" s="7" t="s">
        <v>98</v>
      </c>
      <c r="D45" s="18">
        <f t="shared" ref="D45:D75" si="53">SUM(F45:AA45)</f>
        <v>1348.9446919999998</v>
      </c>
      <c r="E45" s="18">
        <f>D45/$D$43*100</f>
        <v>78.510266387554807</v>
      </c>
      <c r="F45" s="19">
        <v>9.4504730000000006</v>
      </c>
      <c r="G45" s="19">
        <v>53.379587999999998</v>
      </c>
      <c r="H45" s="19">
        <v>16.105626000000001</v>
      </c>
      <c r="I45" s="19">
        <v>26.028648</v>
      </c>
      <c r="J45" s="19">
        <v>58.137065999999997</v>
      </c>
      <c r="K45" s="19">
        <v>105.18574599999999</v>
      </c>
      <c r="L45" s="19">
        <v>53.492289999999997</v>
      </c>
      <c r="M45" s="19">
        <v>32.993949999999998</v>
      </c>
      <c r="N45" s="19">
        <v>56.002200000000002</v>
      </c>
      <c r="O45" s="19">
        <v>66.942482999999996</v>
      </c>
      <c r="P45" s="19">
        <v>51.350299999999997</v>
      </c>
      <c r="Q45" s="19">
        <v>110.39403900000001</v>
      </c>
      <c r="R45" s="19">
        <v>51.882837000000002</v>
      </c>
      <c r="S45" s="19">
        <v>32.669276000000004</v>
      </c>
      <c r="T45" s="19">
        <v>168.86250200000001</v>
      </c>
      <c r="U45" s="19">
        <v>85.720459000000005</v>
      </c>
      <c r="V45" s="19">
        <v>100.71760500000001</v>
      </c>
      <c r="W45" s="19">
        <v>57.324322000000002</v>
      </c>
      <c r="X45" s="19">
        <v>47.767608000000003</v>
      </c>
      <c r="Y45" s="19">
        <v>86.855918000000003</v>
      </c>
      <c r="Z45" s="19">
        <v>51.093924999999999</v>
      </c>
      <c r="AA45" s="19">
        <v>26.587831000000001</v>
      </c>
    </row>
    <row r="46" spans="1:27" ht="16.5" customHeight="1">
      <c r="A46" s="16" t="s">
        <v>96</v>
      </c>
      <c r="B46" s="31" t="s">
        <v>99</v>
      </c>
      <c r="C46" s="7" t="s">
        <v>100</v>
      </c>
      <c r="D46" s="18">
        <f t="shared" si="53"/>
        <v>79.030449999999988</v>
      </c>
      <c r="E46" s="18">
        <f t="shared" ref="E46:E60" si="54">D46/$D$43*100</f>
        <v>4.5996709272260734</v>
      </c>
      <c r="F46" s="19">
        <v>0.34761799999999998</v>
      </c>
      <c r="G46" s="19">
        <v>9.7636109999999992</v>
      </c>
      <c r="H46" s="19">
        <v>0.12525700000000001</v>
      </c>
      <c r="I46" s="19">
        <v>1.9461360000000001</v>
      </c>
      <c r="J46" s="19">
        <v>1.0983369999999999</v>
      </c>
      <c r="K46" s="19">
        <v>0.59561399999999998</v>
      </c>
      <c r="L46" s="19">
        <v>8.2990349999999999</v>
      </c>
      <c r="M46" s="19">
        <v>1.9777070000000001</v>
      </c>
      <c r="N46" s="19">
        <v>1.60832</v>
      </c>
      <c r="O46" s="19">
        <v>5.257104</v>
      </c>
      <c r="P46" s="19">
        <v>5.2014570000000004</v>
      </c>
      <c r="Q46" s="19">
        <v>11.692952</v>
      </c>
      <c r="R46" s="19">
        <v>6.706531</v>
      </c>
      <c r="S46" s="19">
        <v>5.1780000000000003E-3</v>
      </c>
      <c r="T46" s="19">
        <v>13.145497000000001</v>
      </c>
      <c r="U46" s="19">
        <v>0.37326100000000001</v>
      </c>
      <c r="V46" s="19">
        <v>1.1541330000000001</v>
      </c>
      <c r="W46" s="19">
        <v>3.6174240000000002</v>
      </c>
      <c r="X46" s="19">
        <v>1.2141000000000001E-2</v>
      </c>
      <c r="Y46" s="19">
        <v>5.2255120000000002</v>
      </c>
      <c r="Z46" s="19">
        <v>0.81902000000000008</v>
      </c>
      <c r="AA46" s="19">
        <v>5.8604999999999997E-2</v>
      </c>
    </row>
    <row r="47" spans="1:27" ht="16.5" customHeight="1">
      <c r="A47" s="16" t="s">
        <v>96</v>
      </c>
      <c r="B47" s="31" t="s">
        <v>101</v>
      </c>
      <c r="C47" s="7" t="s">
        <v>102</v>
      </c>
      <c r="D47" s="18">
        <f t="shared" si="53"/>
        <v>1.033836</v>
      </c>
      <c r="E47" s="18">
        <f t="shared" si="54"/>
        <v>6.0170546829983823E-2</v>
      </c>
      <c r="F47" s="19">
        <v>0.346391</v>
      </c>
      <c r="G47" s="19">
        <v>0</v>
      </c>
      <c r="H47" s="19">
        <v>0.14943999999999999</v>
      </c>
      <c r="I47" s="19">
        <v>3.2117E-2</v>
      </c>
      <c r="J47" s="19">
        <v>0</v>
      </c>
      <c r="K47" s="19">
        <v>2.4754000000000002E-2</v>
      </c>
      <c r="L47" s="19">
        <v>0</v>
      </c>
      <c r="M47" s="19">
        <v>0</v>
      </c>
      <c r="N47" s="19">
        <v>7.4950000000000003E-2</v>
      </c>
      <c r="O47" s="19">
        <v>0</v>
      </c>
      <c r="P47" s="19">
        <v>1.9449999999999999E-2</v>
      </c>
      <c r="Q47" s="19">
        <v>3.6851000000000002E-2</v>
      </c>
      <c r="R47" s="19">
        <v>1.9984999999999999E-2</v>
      </c>
      <c r="S47" s="19">
        <v>0</v>
      </c>
      <c r="T47" s="19">
        <v>0.180176</v>
      </c>
      <c r="U47" s="19">
        <v>0</v>
      </c>
      <c r="V47" s="19">
        <v>0</v>
      </c>
      <c r="W47" s="19">
        <v>0</v>
      </c>
      <c r="X47" s="19">
        <v>0.13756699999999999</v>
      </c>
      <c r="Y47" s="19">
        <v>1.2154999999999999E-2</v>
      </c>
      <c r="Z47" s="19">
        <v>0</v>
      </c>
      <c r="AA47" s="19">
        <v>0</v>
      </c>
    </row>
    <row r="48" spans="1:27" ht="16.5" customHeight="1">
      <c r="A48" s="16" t="s">
        <v>96</v>
      </c>
      <c r="B48" s="31" t="s">
        <v>103</v>
      </c>
      <c r="C48" s="7" t="s">
        <v>104</v>
      </c>
      <c r="D48" s="18">
        <f t="shared" si="53"/>
        <v>3.481182</v>
      </c>
      <c r="E48" s="18">
        <f t="shared" si="54"/>
        <v>0.20260914163822574</v>
      </c>
      <c r="F48" s="19">
        <v>0.59635400000000005</v>
      </c>
      <c r="G48" s="19">
        <v>0.260409</v>
      </c>
      <c r="H48" s="19">
        <v>8.9606000000000005E-2</v>
      </c>
      <c r="I48" s="19">
        <v>4.8971000000000001E-2</v>
      </c>
      <c r="J48" s="19">
        <v>3.8970999999999999E-2</v>
      </c>
      <c r="K48" s="19">
        <v>0.108704</v>
      </c>
      <c r="L48" s="19">
        <v>0.40940500000000002</v>
      </c>
      <c r="M48" s="19">
        <v>6.0221999999999998E-2</v>
      </c>
      <c r="N48" s="19">
        <v>0.101546</v>
      </c>
      <c r="O48" s="19">
        <v>8.1551999999999999E-2</v>
      </c>
      <c r="P48" s="19">
        <v>0</v>
      </c>
      <c r="Q48" s="19">
        <v>0.101728</v>
      </c>
      <c r="R48" s="19">
        <v>1.5140000000000001E-2</v>
      </c>
      <c r="S48" s="19">
        <v>5.9344000000000001E-2</v>
      </c>
      <c r="T48" s="19">
        <v>0.23144400000000001</v>
      </c>
      <c r="U48" s="19">
        <v>0.57691800000000004</v>
      </c>
      <c r="V48" s="19">
        <v>6.3825999999999994E-2</v>
      </c>
      <c r="W48" s="19">
        <v>0.109886</v>
      </c>
      <c r="X48" s="19">
        <v>0.13877999999999999</v>
      </c>
      <c r="Y48" s="19">
        <v>7.5696999999999987E-2</v>
      </c>
      <c r="Z48" s="19">
        <v>0.17312900000000001</v>
      </c>
      <c r="AA48" s="19">
        <v>0.13955000000000001</v>
      </c>
    </row>
    <row r="49" spans="1:27" ht="16.5" customHeight="1">
      <c r="A49" s="16" t="s">
        <v>96</v>
      </c>
      <c r="B49" s="31" t="s">
        <v>105</v>
      </c>
      <c r="C49" s="7" t="s">
        <v>106</v>
      </c>
      <c r="D49" s="18">
        <f t="shared" si="53"/>
        <v>34.908344</v>
      </c>
      <c r="E49" s="18">
        <f t="shared" si="54"/>
        <v>2.0317092337751688</v>
      </c>
      <c r="F49" s="19">
        <v>1.570764</v>
      </c>
      <c r="G49" s="19">
        <v>5.3431119999999996</v>
      </c>
      <c r="H49" s="19">
        <v>1.575231</v>
      </c>
      <c r="I49" s="19">
        <v>2.1938949999999999</v>
      </c>
      <c r="J49" s="19">
        <v>0.86589400000000005</v>
      </c>
      <c r="K49" s="19">
        <v>1.9662280000000001</v>
      </c>
      <c r="L49" s="19">
        <v>2.710515</v>
      </c>
      <c r="M49" s="19">
        <v>1.0957570000000001</v>
      </c>
      <c r="N49" s="19">
        <v>0.42530000000000001</v>
      </c>
      <c r="O49" s="19">
        <v>1.218666</v>
      </c>
      <c r="P49" s="19">
        <v>0.84509299999999998</v>
      </c>
      <c r="Q49" s="19">
        <v>1.5669439999999999</v>
      </c>
      <c r="R49" s="19">
        <v>0.86024699999999998</v>
      </c>
      <c r="S49" s="19">
        <v>0.59835000000000005</v>
      </c>
      <c r="T49" s="19">
        <v>3.219055</v>
      </c>
      <c r="U49" s="19">
        <v>2.6833390000000001</v>
      </c>
      <c r="V49" s="19">
        <v>0.84393399999999996</v>
      </c>
      <c r="W49" s="19">
        <v>1.08765</v>
      </c>
      <c r="X49" s="19">
        <v>0.69162500000000005</v>
      </c>
      <c r="Y49" s="19">
        <v>1.7240599999999999</v>
      </c>
      <c r="Z49" s="19">
        <v>0.81478099999999998</v>
      </c>
      <c r="AA49" s="19">
        <v>1.0079039999999999</v>
      </c>
    </row>
    <row r="50" spans="1:27" ht="16.5" customHeight="1">
      <c r="A50" s="16" t="s">
        <v>96</v>
      </c>
      <c r="B50" s="31" t="s">
        <v>107</v>
      </c>
      <c r="C50" s="7" t="s">
        <v>108</v>
      </c>
      <c r="D50" s="18">
        <f t="shared" si="53"/>
        <v>7.1888570000000005</v>
      </c>
      <c r="E50" s="18">
        <f t="shared" si="54"/>
        <v>0.41840045884700972</v>
      </c>
      <c r="F50" s="19">
        <v>1.0207679999999999</v>
      </c>
      <c r="G50" s="19">
        <v>0</v>
      </c>
      <c r="H50" s="19">
        <v>0</v>
      </c>
      <c r="I50" s="19">
        <v>0.21473900000000001</v>
      </c>
      <c r="J50" s="19">
        <v>0.575681</v>
      </c>
      <c r="K50" s="19">
        <v>0</v>
      </c>
      <c r="L50" s="19">
        <v>0.26608199999999999</v>
      </c>
      <c r="M50" s="19">
        <v>0</v>
      </c>
      <c r="N50" s="19">
        <v>0</v>
      </c>
      <c r="O50" s="19">
        <v>0.30904900000000002</v>
      </c>
      <c r="P50" s="19">
        <v>0.32561699999999999</v>
      </c>
      <c r="Q50" s="19">
        <v>0.17350199999999999</v>
      </c>
      <c r="R50" s="19">
        <v>0.33694600000000002</v>
      </c>
      <c r="S50" s="19">
        <v>0</v>
      </c>
      <c r="T50" s="19">
        <v>0.86110200000000003</v>
      </c>
      <c r="U50" s="19">
        <v>0</v>
      </c>
      <c r="V50" s="19">
        <v>0.53548899999999999</v>
      </c>
      <c r="W50" s="19">
        <v>0.44700099999999998</v>
      </c>
      <c r="X50" s="19">
        <v>0</v>
      </c>
      <c r="Y50" s="19">
        <v>1.001512</v>
      </c>
      <c r="Z50" s="19">
        <v>0.47043499999999999</v>
      </c>
      <c r="AA50" s="19">
        <v>0.65093400000000001</v>
      </c>
    </row>
    <row r="51" spans="1:27" ht="16.5" customHeight="1">
      <c r="A51" s="16" t="s">
        <v>96</v>
      </c>
      <c r="B51" s="31" t="s">
        <v>109</v>
      </c>
      <c r="C51" s="7" t="s">
        <v>110</v>
      </c>
      <c r="D51" s="18">
        <f t="shared" si="53"/>
        <v>113.442458</v>
      </c>
      <c r="E51" s="18">
        <f t="shared" si="54"/>
        <v>6.6024927857005116</v>
      </c>
      <c r="F51" s="19">
        <v>0.01</v>
      </c>
      <c r="G51" s="19">
        <v>0.108805</v>
      </c>
      <c r="H51" s="19">
        <v>0</v>
      </c>
      <c r="I51" s="19">
        <v>4.4999999999999998E-2</v>
      </c>
      <c r="J51" s="19">
        <v>0</v>
      </c>
      <c r="K51" s="19">
        <v>0</v>
      </c>
      <c r="L51" s="19">
        <v>0.06</v>
      </c>
      <c r="M51" s="19">
        <v>1.7735000000000001E-2</v>
      </c>
      <c r="N51" s="19">
        <v>0</v>
      </c>
      <c r="O51" s="19">
        <v>0</v>
      </c>
      <c r="P51" s="19">
        <v>50.919545999999997</v>
      </c>
      <c r="Q51" s="19">
        <v>60.478701999999998</v>
      </c>
      <c r="R51" s="19">
        <v>5.2900000000000004E-3</v>
      </c>
      <c r="S51" s="19">
        <v>0</v>
      </c>
      <c r="T51" s="19">
        <v>0</v>
      </c>
      <c r="U51" s="19">
        <v>0.227548</v>
      </c>
      <c r="V51" s="19">
        <v>0</v>
      </c>
      <c r="W51" s="19">
        <v>1.552262</v>
      </c>
      <c r="X51" s="19">
        <v>0</v>
      </c>
      <c r="Y51" s="19">
        <v>0</v>
      </c>
      <c r="Z51" s="19">
        <v>0</v>
      </c>
      <c r="AA51" s="19">
        <v>1.7569999999999999E-2</v>
      </c>
    </row>
    <row r="52" spans="1:27" ht="16.5" customHeight="1">
      <c r="A52" s="16" t="s">
        <v>96</v>
      </c>
      <c r="B52" s="31" t="s">
        <v>111</v>
      </c>
      <c r="C52" s="7" t="s">
        <v>112</v>
      </c>
      <c r="D52" s="18">
        <f t="shared" si="53"/>
        <v>0.36142200000000002</v>
      </c>
      <c r="E52" s="18">
        <f t="shared" si="54"/>
        <v>2.1035211945014894E-2</v>
      </c>
      <c r="F52" s="19">
        <v>0.10676099999999999</v>
      </c>
      <c r="G52" s="19">
        <v>0</v>
      </c>
      <c r="H52" s="19">
        <v>1.2030000000000001E-2</v>
      </c>
      <c r="I52" s="19">
        <v>1.5681E-2</v>
      </c>
      <c r="J52" s="19">
        <v>0</v>
      </c>
      <c r="K52" s="19">
        <v>0</v>
      </c>
      <c r="L52" s="19">
        <v>0</v>
      </c>
      <c r="M52" s="19">
        <v>0</v>
      </c>
      <c r="N52" s="19">
        <v>0</v>
      </c>
      <c r="O52" s="19">
        <v>2.0820999999999999E-2</v>
      </c>
      <c r="P52" s="19">
        <v>1.3719E-2</v>
      </c>
      <c r="Q52" s="19">
        <v>1.9362999999999998E-2</v>
      </c>
      <c r="R52" s="19">
        <v>9.1900000000000003E-3</v>
      </c>
      <c r="S52" s="19">
        <v>0</v>
      </c>
      <c r="T52" s="19">
        <v>5.6515999999999997E-2</v>
      </c>
      <c r="U52" s="19">
        <v>3.9158999999999999E-2</v>
      </c>
      <c r="V52" s="19">
        <v>0</v>
      </c>
      <c r="W52" s="19">
        <v>0</v>
      </c>
      <c r="X52" s="19">
        <v>0</v>
      </c>
      <c r="Y52" s="19">
        <v>6.8182000000000006E-2</v>
      </c>
      <c r="Z52" s="19">
        <v>0</v>
      </c>
      <c r="AA52" s="19">
        <v>0</v>
      </c>
    </row>
    <row r="53" spans="1:27" ht="16.5" customHeight="1">
      <c r="A53" s="16" t="s">
        <v>96</v>
      </c>
      <c r="B53" s="31" t="s">
        <v>113</v>
      </c>
      <c r="C53" s="7" t="s">
        <v>114</v>
      </c>
      <c r="D53" s="18">
        <f t="shared" si="53"/>
        <v>0</v>
      </c>
      <c r="E53" s="18">
        <f t="shared" si="54"/>
        <v>0</v>
      </c>
      <c r="F53" s="19">
        <v>0</v>
      </c>
      <c r="G53" s="19">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row>
    <row r="54" spans="1:27" ht="16.5" customHeight="1">
      <c r="A54" s="16" t="s">
        <v>96</v>
      </c>
      <c r="B54" s="28" t="s">
        <v>115</v>
      </c>
      <c r="C54" s="7" t="s">
        <v>116</v>
      </c>
      <c r="D54" s="18">
        <f t="shared" si="53"/>
        <v>0.288526</v>
      </c>
      <c r="E54" s="18">
        <f t="shared" si="54"/>
        <v>1.6792573671905328E-2</v>
      </c>
      <c r="F54" s="19">
        <v>0.20355300000000001</v>
      </c>
      <c r="G54" s="19">
        <v>0</v>
      </c>
      <c r="H54" s="19">
        <v>0</v>
      </c>
      <c r="I54" s="19">
        <v>0</v>
      </c>
      <c r="J54" s="19">
        <v>8.4973000000000007E-2</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row>
    <row r="55" spans="1:27" ht="16.5" customHeight="1">
      <c r="A55" s="16" t="s">
        <v>96</v>
      </c>
      <c r="B55" s="33" t="s">
        <v>117</v>
      </c>
      <c r="C55" s="7" t="s">
        <v>118</v>
      </c>
      <c r="D55" s="18">
        <f t="shared" si="53"/>
        <v>50.581441000000005</v>
      </c>
      <c r="E55" s="18">
        <f t="shared" si="54"/>
        <v>2.9439030604646819</v>
      </c>
      <c r="F55" s="19">
        <v>6.0031000000000001E-2</v>
      </c>
      <c r="G55" s="19">
        <v>0</v>
      </c>
      <c r="H55" s="19">
        <v>0</v>
      </c>
      <c r="I55" s="19">
        <v>0</v>
      </c>
      <c r="J55" s="19">
        <v>0</v>
      </c>
      <c r="K55" s="19">
        <v>0.34103099999999997</v>
      </c>
      <c r="L55" s="19">
        <v>0</v>
      </c>
      <c r="M55" s="19">
        <v>0</v>
      </c>
      <c r="N55" s="19">
        <v>0</v>
      </c>
      <c r="O55" s="19">
        <v>0</v>
      </c>
      <c r="P55" s="19">
        <v>0</v>
      </c>
      <c r="Q55" s="19">
        <v>0</v>
      </c>
      <c r="R55" s="19">
        <v>0</v>
      </c>
      <c r="S55" s="19">
        <v>0</v>
      </c>
      <c r="T55" s="19">
        <v>1.4173750000000001</v>
      </c>
      <c r="U55" s="19">
        <v>0</v>
      </c>
      <c r="V55" s="19">
        <v>0</v>
      </c>
      <c r="W55" s="19">
        <v>2.4541E-2</v>
      </c>
      <c r="X55" s="19">
        <v>0</v>
      </c>
      <c r="Y55" s="19">
        <v>0</v>
      </c>
      <c r="Z55" s="19">
        <v>48.738463000000003</v>
      </c>
      <c r="AA55" s="19">
        <v>0</v>
      </c>
    </row>
    <row r="56" spans="1:27" ht="16.5" customHeight="1">
      <c r="A56" s="16" t="s">
        <v>96</v>
      </c>
      <c r="B56" s="32" t="s">
        <v>119</v>
      </c>
      <c r="C56" s="7" t="s">
        <v>120</v>
      </c>
      <c r="D56" s="18">
        <f t="shared" si="53"/>
        <v>0.68459199999999998</v>
      </c>
      <c r="E56" s="18">
        <f t="shared" si="54"/>
        <v>3.9844109699635429E-2</v>
      </c>
      <c r="F56" s="19">
        <v>0.68459199999999998</v>
      </c>
      <c r="G56" s="19">
        <v>0</v>
      </c>
      <c r="H56" s="19">
        <v>0</v>
      </c>
      <c r="I56" s="19">
        <v>0</v>
      </c>
      <c r="J56" s="19">
        <v>0</v>
      </c>
      <c r="K56" s="19">
        <v>0</v>
      </c>
      <c r="L56" s="19">
        <v>0</v>
      </c>
      <c r="M56" s="19">
        <v>0</v>
      </c>
      <c r="N56" s="19">
        <v>0</v>
      </c>
      <c r="O56" s="19">
        <v>0</v>
      </c>
      <c r="P56" s="19">
        <v>0</v>
      </c>
      <c r="Q56" s="19">
        <v>0</v>
      </c>
      <c r="R56" s="19">
        <v>0</v>
      </c>
      <c r="S56" s="19">
        <v>0</v>
      </c>
      <c r="T56" s="19">
        <v>0</v>
      </c>
      <c r="U56" s="19">
        <v>0</v>
      </c>
      <c r="V56" s="19">
        <v>0</v>
      </c>
      <c r="W56" s="19">
        <v>0</v>
      </c>
      <c r="X56" s="19">
        <v>0</v>
      </c>
      <c r="Y56" s="19">
        <v>0</v>
      </c>
      <c r="Z56" s="19">
        <v>0</v>
      </c>
      <c r="AA56" s="19">
        <v>0</v>
      </c>
    </row>
    <row r="57" spans="1:27" ht="30">
      <c r="A57" s="16" t="s">
        <v>96</v>
      </c>
      <c r="B57" s="32" t="s">
        <v>121</v>
      </c>
      <c r="C57" s="7" t="s">
        <v>122</v>
      </c>
      <c r="D57" s="18">
        <f t="shared" si="53"/>
        <v>76.249656000000002</v>
      </c>
      <c r="E57" s="18">
        <f t="shared" si="54"/>
        <v>4.4378252422223232</v>
      </c>
      <c r="F57" s="19">
        <v>1.593E-2</v>
      </c>
      <c r="G57" s="19">
        <v>7.0088290000000004</v>
      </c>
      <c r="H57" s="19">
        <v>0</v>
      </c>
      <c r="I57" s="19">
        <v>7.0833690000000002</v>
      </c>
      <c r="J57" s="19">
        <v>0.12609899999999999</v>
      </c>
      <c r="K57" s="19">
        <v>4.2937050000000001</v>
      </c>
      <c r="L57" s="19">
        <v>5.584873</v>
      </c>
      <c r="M57" s="19">
        <v>8.966E-3</v>
      </c>
      <c r="N57" s="19">
        <v>7.4009999999999996E-3</v>
      </c>
      <c r="O57" s="19">
        <v>2.9242309999999998</v>
      </c>
      <c r="P57" s="19">
        <v>4.9213009999999997</v>
      </c>
      <c r="Q57" s="19">
        <v>0.25784600000000002</v>
      </c>
      <c r="R57" s="19">
        <v>1.447929</v>
      </c>
      <c r="S57" s="19">
        <v>0</v>
      </c>
      <c r="T57" s="19">
        <v>22.859223</v>
      </c>
      <c r="U57" s="19">
        <v>6.9625440000000003</v>
      </c>
      <c r="V57" s="19">
        <v>0.373332</v>
      </c>
      <c r="W57" s="19">
        <v>2.0917999999999999E-2</v>
      </c>
      <c r="X57" s="19">
        <v>1.963025</v>
      </c>
      <c r="Y57" s="19">
        <v>9.9294379999999993</v>
      </c>
      <c r="Z57" s="19">
        <v>0.46069700000000002</v>
      </c>
      <c r="AA57" s="19">
        <v>0</v>
      </c>
    </row>
    <row r="58" spans="1:27" ht="16.5" customHeight="1">
      <c r="A58" s="16" t="s">
        <v>96</v>
      </c>
      <c r="B58" s="31" t="s">
        <v>123</v>
      </c>
      <c r="C58" s="7" t="s">
        <v>124</v>
      </c>
      <c r="D58" s="18">
        <f t="shared" si="53"/>
        <v>0</v>
      </c>
      <c r="E58" s="18">
        <f t="shared" si="54"/>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row>
    <row r="59" spans="1:27" ht="16.5" customHeight="1">
      <c r="A59" s="16" t="s">
        <v>96</v>
      </c>
      <c r="B59" s="31" t="s">
        <v>125</v>
      </c>
      <c r="C59" s="7" t="s">
        <v>126</v>
      </c>
      <c r="D59" s="18">
        <f t="shared" si="53"/>
        <v>0.14613200000000001</v>
      </c>
      <c r="E59" s="18">
        <f t="shared" si="54"/>
        <v>8.505064971000429E-3</v>
      </c>
      <c r="F59" s="19">
        <v>0.14613200000000001</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row>
    <row r="60" spans="1:27" ht="16.5" customHeight="1">
      <c r="A60" s="16" t="s">
        <v>96</v>
      </c>
      <c r="B60" s="31" t="s">
        <v>127</v>
      </c>
      <c r="C60" s="7" t="s">
        <v>128</v>
      </c>
      <c r="D60" s="18">
        <f t="shared" si="53"/>
        <v>1.834587</v>
      </c>
      <c r="E60" s="18">
        <f t="shared" si="54"/>
        <v>0.10677525545364985</v>
      </c>
      <c r="F60" s="19">
        <v>0.34080500000000002</v>
      </c>
      <c r="G60" s="19">
        <v>0</v>
      </c>
      <c r="H60" s="19">
        <v>0</v>
      </c>
      <c r="I60" s="19">
        <v>0</v>
      </c>
      <c r="J60" s="19">
        <v>9.5661999999999997E-2</v>
      </c>
      <c r="K60" s="19">
        <v>0</v>
      </c>
      <c r="L60" s="19">
        <v>0</v>
      </c>
      <c r="M60" s="19">
        <v>0</v>
      </c>
      <c r="N60" s="19">
        <v>0</v>
      </c>
      <c r="O60" s="19">
        <v>0</v>
      </c>
      <c r="P60" s="19">
        <v>0.374081</v>
      </c>
      <c r="Q60" s="19">
        <v>0</v>
      </c>
      <c r="R60" s="19">
        <v>0</v>
      </c>
      <c r="S60" s="19">
        <v>0</v>
      </c>
      <c r="T60" s="19">
        <v>0.43123499999999998</v>
      </c>
      <c r="U60" s="19">
        <v>7.0983000000000004E-2</v>
      </c>
      <c r="V60" s="19">
        <v>0</v>
      </c>
      <c r="W60" s="19">
        <v>0.43582199999999999</v>
      </c>
      <c r="X60" s="19">
        <v>0</v>
      </c>
      <c r="Y60" s="19">
        <v>0</v>
      </c>
      <c r="Z60" s="19">
        <v>8.5999000000000006E-2</v>
      </c>
      <c r="AA60" s="19">
        <v>0</v>
      </c>
    </row>
    <row r="61" spans="1:27" ht="16.5" customHeight="1">
      <c r="A61" s="16" t="s">
        <v>129</v>
      </c>
      <c r="B61" s="28" t="s">
        <v>130</v>
      </c>
      <c r="C61" s="7" t="s">
        <v>131</v>
      </c>
      <c r="D61" s="18">
        <f t="shared" si="53"/>
        <v>0</v>
      </c>
      <c r="E61" s="18">
        <f t="shared" ref="E61:E72" si="55">D61/$D$32*100</f>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0</v>
      </c>
      <c r="Z61" s="19">
        <v>0</v>
      </c>
      <c r="AA61" s="19">
        <v>0</v>
      </c>
    </row>
    <row r="62" spans="1:27" ht="16.5" customHeight="1">
      <c r="A62" s="16" t="s">
        <v>132</v>
      </c>
      <c r="B62" s="32" t="s">
        <v>133</v>
      </c>
      <c r="C62" s="7" t="s">
        <v>134</v>
      </c>
      <c r="D62" s="18">
        <f t="shared" si="53"/>
        <v>10.069836999999998</v>
      </c>
      <c r="E62" s="18">
        <f t="shared" si="55"/>
        <v>0.24458219047914781</v>
      </c>
      <c r="F62" s="19">
        <v>0.11112000000000001</v>
      </c>
      <c r="G62" s="19">
        <v>0.68823199999999995</v>
      </c>
      <c r="H62" s="19">
        <v>0.13281399999999999</v>
      </c>
      <c r="I62" s="19">
        <v>0.54965900000000001</v>
      </c>
      <c r="J62" s="19">
        <v>0.33937800000000001</v>
      </c>
      <c r="K62" s="19">
        <v>0.89165399999999995</v>
      </c>
      <c r="L62" s="19">
        <v>0.52033200000000002</v>
      </c>
      <c r="M62" s="19">
        <v>0.403584</v>
      </c>
      <c r="N62" s="19">
        <v>0.56202099999999999</v>
      </c>
      <c r="O62" s="19">
        <v>0.36803999999999998</v>
      </c>
      <c r="P62" s="19">
        <v>0.38475199999999998</v>
      </c>
      <c r="Q62" s="19">
        <v>0.44325300000000001</v>
      </c>
      <c r="R62" s="19">
        <v>0.85953900000000005</v>
      </c>
      <c r="S62" s="19">
        <v>0.20183599999999999</v>
      </c>
      <c r="T62" s="19">
        <v>0.76939599999999997</v>
      </c>
      <c r="U62" s="19">
        <v>0.44745000000000001</v>
      </c>
      <c r="V62" s="19">
        <v>0.50992400000000004</v>
      </c>
      <c r="W62" s="19">
        <v>0.37590200000000001</v>
      </c>
      <c r="X62" s="19">
        <v>0.62900999999999996</v>
      </c>
      <c r="Y62" s="19">
        <v>0.52981599999999995</v>
      </c>
      <c r="Z62" s="19">
        <v>0.16520599999999999</v>
      </c>
      <c r="AA62" s="19">
        <v>0.186919</v>
      </c>
    </row>
    <row r="63" spans="1:27" ht="16.5" customHeight="1">
      <c r="A63" s="16" t="s">
        <v>135</v>
      </c>
      <c r="B63" s="32" t="s">
        <v>136</v>
      </c>
      <c r="C63" s="7" t="s">
        <v>137</v>
      </c>
      <c r="D63" s="18">
        <f t="shared" si="53"/>
        <v>0.122986</v>
      </c>
      <c r="E63" s="18">
        <f t="shared" si="55"/>
        <v>2.9871571186572809E-3</v>
      </c>
      <c r="F63" s="19">
        <v>0.122986</v>
      </c>
      <c r="G63" s="19">
        <v>0</v>
      </c>
      <c r="H63" s="19">
        <v>0</v>
      </c>
      <c r="I63" s="19">
        <v>0</v>
      </c>
      <c r="J63" s="19">
        <v>0</v>
      </c>
      <c r="K63" s="19">
        <v>0</v>
      </c>
      <c r="L63" s="19">
        <v>0</v>
      </c>
      <c r="M63" s="19">
        <v>0</v>
      </c>
      <c r="N63" s="19">
        <v>0</v>
      </c>
      <c r="O63" s="19">
        <v>0</v>
      </c>
      <c r="P63" s="19">
        <v>0</v>
      </c>
      <c r="Q63" s="19">
        <v>0</v>
      </c>
      <c r="R63" s="19">
        <v>0</v>
      </c>
      <c r="S63" s="19">
        <v>0</v>
      </c>
      <c r="T63" s="19">
        <v>0</v>
      </c>
      <c r="U63" s="19">
        <v>0</v>
      </c>
      <c r="V63" s="19">
        <v>0</v>
      </c>
      <c r="W63" s="19">
        <v>0</v>
      </c>
      <c r="X63" s="19">
        <v>0</v>
      </c>
      <c r="Y63" s="19">
        <v>0</v>
      </c>
      <c r="Z63" s="19">
        <v>0</v>
      </c>
      <c r="AA63" s="19">
        <v>0</v>
      </c>
    </row>
    <row r="64" spans="1:27" ht="16.5" customHeight="1">
      <c r="A64" s="16" t="s">
        <v>138</v>
      </c>
      <c r="B64" s="33" t="s">
        <v>139</v>
      </c>
      <c r="C64" s="7" t="s">
        <v>140</v>
      </c>
      <c r="D64" s="18">
        <f t="shared" si="53"/>
        <v>657.3521649999999</v>
      </c>
      <c r="E64" s="18">
        <f t="shared" si="55"/>
        <v>15.966160369021884</v>
      </c>
      <c r="F64" s="19">
        <v>0</v>
      </c>
      <c r="G64" s="19">
        <v>75.671256000000014</v>
      </c>
      <c r="H64" s="19">
        <v>5.7270399999999997</v>
      </c>
      <c r="I64" s="19">
        <v>42.247028</v>
      </c>
      <c r="J64" s="19">
        <v>33.114615000000001</v>
      </c>
      <c r="K64" s="19">
        <v>25.400410999999998</v>
      </c>
      <c r="L64" s="19">
        <v>58.912949999999995</v>
      </c>
      <c r="M64" s="19">
        <v>21.933043000000001</v>
      </c>
      <c r="N64" s="19">
        <v>12.540694</v>
      </c>
      <c r="O64" s="19">
        <v>39.234903000000003</v>
      </c>
      <c r="P64" s="19">
        <v>19.353643999999999</v>
      </c>
      <c r="Q64" s="19">
        <v>31.247135</v>
      </c>
      <c r="R64" s="19">
        <v>29.250156</v>
      </c>
      <c r="S64" s="19">
        <v>6.3817570000000003</v>
      </c>
      <c r="T64" s="19">
        <v>83.773307000000003</v>
      </c>
      <c r="U64" s="19">
        <v>31.887675999999999</v>
      </c>
      <c r="V64" s="19">
        <v>21.716054</v>
      </c>
      <c r="W64" s="19">
        <v>25.892412</v>
      </c>
      <c r="X64" s="19">
        <v>9.7870349999999995</v>
      </c>
      <c r="Y64" s="19">
        <v>63.371240999999998</v>
      </c>
      <c r="Z64" s="19">
        <v>15.041512000000001</v>
      </c>
      <c r="AA64" s="19">
        <v>4.868296</v>
      </c>
    </row>
    <row r="65" spans="1:27" ht="16.5" customHeight="1">
      <c r="A65" s="16" t="s">
        <v>141</v>
      </c>
      <c r="B65" s="32" t="s">
        <v>142</v>
      </c>
      <c r="C65" s="7" t="s">
        <v>143</v>
      </c>
      <c r="D65" s="18">
        <f t="shared" si="53"/>
        <v>22.079072</v>
      </c>
      <c r="E65" s="18">
        <f t="shared" si="55"/>
        <v>0.53626963311390452</v>
      </c>
      <c r="F65" s="19">
        <v>22.079072</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row>
    <row r="66" spans="1:27" ht="16.5" customHeight="1">
      <c r="A66" s="16" t="s">
        <v>144</v>
      </c>
      <c r="B66" s="32" t="s">
        <v>145</v>
      </c>
      <c r="C66" s="7" t="s">
        <v>146</v>
      </c>
      <c r="D66" s="18">
        <f t="shared" si="53"/>
        <v>11.057441000000001</v>
      </c>
      <c r="E66" s="18">
        <f t="shared" si="55"/>
        <v>0.2685697038466402</v>
      </c>
      <c r="F66" s="19">
        <v>2.1196649999999999</v>
      </c>
      <c r="G66" s="19">
        <v>0.176371</v>
      </c>
      <c r="H66" s="19">
        <v>0.41226200000000002</v>
      </c>
      <c r="I66" s="19">
        <v>0.49147299999999999</v>
      </c>
      <c r="J66" s="19">
        <v>0.10474</v>
      </c>
      <c r="K66" s="19">
        <v>0.46311999999999998</v>
      </c>
      <c r="L66" s="19">
        <v>0.40030199999999999</v>
      </c>
      <c r="M66" s="19">
        <v>0.30865199999999998</v>
      </c>
      <c r="N66" s="19">
        <v>0.174819</v>
      </c>
      <c r="O66" s="19">
        <v>0.56701800000000002</v>
      </c>
      <c r="P66" s="19">
        <v>1.1700539999999999</v>
      </c>
      <c r="Q66" s="19">
        <v>1.3446469999999999</v>
      </c>
      <c r="R66" s="19">
        <v>0.11573</v>
      </c>
      <c r="S66" s="19">
        <v>0.23269000000000001</v>
      </c>
      <c r="T66" s="19">
        <v>0.36908999999999997</v>
      </c>
      <c r="U66" s="19">
        <v>0.34332800000000002</v>
      </c>
      <c r="V66" s="19">
        <v>0.38575999999999999</v>
      </c>
      <c r="W66" s="19">
        <v>0.22741</v>
      </c>
      <c r="X66" s="19">
        <v>0.64998</v>
      </c>
      <c r="Y66" s="19">
        <v>0.11133899999999999</v>
      </c>
      <c r="Z66" s="19">
        <v>0.22140099999999999</v>
      </c>
      <c r="AA66" s="19">
        <v>0.66759000000000002</v>
      </c>
    </row>
    <row r="67" spans="1:27">
      <c r="A67" s="16" t="s">
        <v>147</v>
      </c>
      <c r="B67" s="32" t="s">
        <v>148</v>
      </c>
      <c r="C67" s="7" t="s">
        <v>149</v>
      </c>
      <c r="D67" s="18">
        <f t="shared" si="53"/>
        <v>1.2964529999999999</v>
      </c>
      <c r="E67" s="18">
        <f t="shared" si="55"/>
        <v>3.1489021579322748E-2</v>
      </c>
      <c r="F67" s="19">
        <v>1.082052</v>
      </c>
      <c r="G67" s="19">
        <v>0.119073</v>
      </c>
      <c r="H67" s="19">
        <v>0</v>
      </c>
      <c r="I67" s="19">
        <v>0</v>
      </c>
      <c r="J67" s="19">
        <v>0</v>
      </c>
      <c r="K67" s="19">
        <v>4.5622000000000003E-2</v>
      </c>
      <c r="L67" s="19">
        <v>0</v>
      </c>
      <c r="M67" s="19">
        <v>0</v>
      </c>
      <c r="N67" s="19">
        <v>0</v>
      </c>
      <c r="O67" s="19">
        <v>0</v>
      </c>
      <c r="P67" s="19">
        <v>0</v>
      </c>
      <c r="Q67" s="19">
        <v>0</v>
      </c>
      <c r="R67" s="19">
        <v>0</v>
      </c>
      <c r="S67" s="19">
        <v>0</v>
      </c>
      <c r="T67" s="19">
        <v>0</v>
      </c>
      <c r="U67" s="19">
        <v>0</v>
      </c>
      <c r="V67" s="19">
        <v>0</v>
      </c>
      <c r="W67" s="19">
        <v>3.5629000000000001E-2</v>
      </c>
      <c r="X67" s="19">
        <v>0</v>
      </c>
      <c r="Y67" s="19">
        <v>0</v>
      </c>
      <c r="Z67" s="19">
        <v>1.4076999999999999E-2</v>
      </c>
      <c r="AA67" s="19">
        <v>0</v>
      </c>
    </row>
    <row r="68" spans="1:27" ht="16.5" customHeight="1">
      <c r="A68" s="16" t="s">
        <v>150</v>
      </c>
      <c r="B68" s="32" t="s">
        <v>151</v>
      </c>
      <c r="C68" s="7" t="s">
        <v>172</v>
      </c>
      <c r="D68" s="18">
        <f t="shared" si="53"/>
        <v>0</v>
      </c>
      <c r="E68" s="18">
        <f t="shared" si="55"/>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row>
    <row r="69" spans="1:27" ht="16.5" customHeight="1">
      <c r="A69" s="16" t="s">
        <v>152</v>
      </c>
      <c r="B69" s="32" t="s">
        <v>153</v>
      </c>
      <c r="C69" s="7" t="s">
        <v>154</v>
      </c>
      <c r="D69" s="18">
        <f t="shared" si="53"/>
        <v>6.393686999999999</v>
      </c>
      <c r="E69" s="18">
        <f t="shared" si="55"/>
        <v>0.15529367274743885</v>
      </c>
      <c r="F69" s="19">
        <v>0.12747600000000001</v>
      </c>
      <c r="G69" s="19">
        <v>0.34623100000000001</v>
      </c>
      <c r="H69" s="19">
        <v>0</v>
      </c>
      <c r="I69" s="19">
        <v>0.67227099999999995</v>
      </c>
      <c r="J69" s="19">
        <v>0.12778100000000001</v>
      </c>
      <c r="K69" s="19">
        <v>0.211563</v>
      </c>
      <c r="L69" s="19">
        <v>0.16228600000000001</v>
      </c>
      <c r="M69" s="19">
        <v>0</v>
      </c>
      <c r="N69" s="19">
        <v>0</v>
      </c>
      <c r="O69" s="19">
        <v>0.37937300000000002</v>
      </c>
      <c r="P69" s="19">
        <v>1.0583469999999999</v>
      </c>
      <c r="Q69" s="19">
        <v>0.54403500000000005</v>
      </c>
      <c r="R69" s="19">
        <v>0.54435900000000004</v>
      </c>
      <c r="S69" s="19">
        <v>0</v>
      </c>
      <c r="T69" s="19">
        <v>0.74136999999999997</v>
      </c>
      <c r="U69" s="19">
        <v>0.31898700000000002</v>
      </c>
      <c r="V69" s="19">
        <v>0.161604</v>
      </c>
      <c r="W69" s="19">
        <v>0</v>
      </c>
      <c r="X69" s="19">
        <v>0</v>
      </c>
      <c r="Y69" s="19">
        <v>0.72793699999999995</v>
      </c>
      <c r="Z69" s="19">
        <v>0.270067</v>
      </c>
      <c r="AA69" s="19">
        <v>0</v>
      </c>
    </row>
    <row r="70" spans="1:27" ht="16.5" customHeight="1">
      <c r="A70" s="16" t="s">
        <v>155</v>
      </c>
      <c r="B70" s="32" t="s">
        <v>156</v>
      </c>
      <c r="C70" s="7" t="s">
        <v>157</v>
      </c>
      <c r="D70" s="18">
        <f t="shared" si="53"/>
        <v>1398.2549770000001</v>
      </c>
      <c r="E70" s="18">
        <f t="shared" si="55"/>
        <v>33.961648547342975</v>
      </c>
      <c r="F70" s="19">
        <v>6.5094139999999996</v>
      </c>
      <c r="G70" s="19">
        <v>62.093415999999998</v>
      </c>
      <c r="H70" s="19">
        <v>15.242732999999999</v>
      </c>
      <c r="I70" s="19">
        <v>51.939954999999998</v>
      </c>
      <c r="J70" s="19">
        <v>0</v>
      </c>
      <c r="K70" s="19">
        <v>148.433672</v>
      </c>
      <c r="L70" s="19">
        <v>34.195422000000001</v>
      </c>
      <c r="M70" s="19">
        <v>42.799492999999998</v>
      </c>
      <c r="N70" s="19">
        <v>38.354671000000003</v>
      </c>
      <c r="O70" s="19">
        <v>81.471061000000006</v>
      </c>
      <c r="P70" s="19">
        <v>122.70808</v>
      </c>
      <c r="Q70" s="19">
        <v>62.647697999999998</v>
      </c>
      <c r="R70" s="19">
        <v>152.59742199999999</v>
      </c>
      <c r="S70" s="19">
        <v>24.833130000000001</v>
      </c>
      <c r="T70" s="19">
        <v>26.148776000000002</v>
      </c>
      <c r="U70" s="19">
        <v>216.38159099999999</v>
      </c>
      <c r="V70" s="19">
        <v>63.133144000000001</v>
      </c>
      <c r="W70" s="19">
        <v>94.797200000000004</v>
      </c>
      <c r="X70" s="19">
        <v>15.452788</v>
      </c>
      <c r="Y70" s="19">
        <v>23.868480000000002</v>
      </c>
      <c r="Z70" s="19">
        <v>86.698818000000003</v>
      </c>
      <c r="AA70" s="19">
        <v>27.948013</v>
      </c>
    </row>
    <row r="71" spans="1:27" ht="16.5" customHeight="1">
      <c r="A71" s="16" t="s">
        <v>158</v>
      </c>
      <c r="B71" s="32" t="s">
        <v>159</v>
      </c>
      <c r="C71" s="7" t="s">
        <v>160</v>
      </c>
      <c r="D71" s="18">
        <f t="shared" si="53"/>
        <v>112.57449399999997</v>
      </c>
      <c r="E71" s="18">
        <f t="shared" si="55"/>
        <v>2.7342762682853441</v>
      </c>
      <c r="F71" s="19">
        <v>0</v>
      </c>
      <c r="G71" s="19">
        <v>20.343162</v>
      </c>
      <c r="H71" s="19">
        <v>0</v>
      </c>
      <c r="I71" s="19">
        <v>0.88182400000000005</v>
      </c>
      <c r="J71" s="19">
        <v>33.237153999999997</v>
      </c>
      <c r="K71" s="19">
        <v>0</v>
      </c>
      <c r="L71" s="19">
        <v>1.3918379999999999</v>
      </c>
      <c r="M71" s="19">
        <v>0</v>
      </c>
      <c r="N71" s="19">
        <v>1.1884429999999999</v>
      </c>
      <c r="O71" s="19">
        <v>11.878911</v>
      </c>
      <c r="P71" s="19">
        <v>0</v>
      </c>
      <c r="Q71" s="19">
        <v>0</v>
      </c>
      <c r="R71" s="19">
        <v>9.2832559999999997</v>
      </c>
      <c r="S71" s="19">
        <v>0</v>
      </c>
      <c r="T71" s="19">
        <v>21.492826999999998</v>
      </c>
      <c r="U71" s="19">
        <v>0</v>
      </c>
      <c r="V71" s="19">
        <v>0</v>
      </c>
      <c r="W71" s="19">
        <v>0</v>
      </c>
      <c r="X71" s="19">
        <v>0</v>
      </c>
      <c r="Y71" s="19">
        <v>12.877079</v>
      </c>
      <c r="Z71" s="19">
        <v>0</v>
      </c>
      <c r="AA71" s="19">
        <v>0</v>
      </c>
    </row>
    <row r="72" spans="1:27" ht="16.5" customHeight="1">
      <c r="A72" s="16" t="s">
        <v>161</v>
      </c>
      <c r="B72" s="32" t="s">
        <v>162</v>
      </c>
      <c r="C72" s="7" t="s">
        <v>163</v>
      </c>
      <c r="D72" s="18">
        <f t="shared" si="53"/>
        <v>19.225707</v>
      </c>
      <c r="E72" s="18">
        <f t="shared" si="55"/>
        <v>0.46696540684524351</v>
      </c>
      <c r="F72" s="19">
        <v>6.6073000000000007E-2</v>
      </c>
      <c r="G72" s="19">
        <v>4.8835000000000003E-2</v>
      </c>
      <c r="H72" s="19">
        <v>0</v>
      </c>
      <c r="I72" s="19">
        <v>0</v>
      </c>
      <c r="J72" s="19">
        <v>0</v>
      </c>
      <c r="K72" s="19">
        <v>0</v>
      </c>
      <c r="L72" s="19">
        <v>0</v>
      </c>
      <c r="M72" s="19">
        <v>0</v>
      </c>
      <c r="N72" s="19">
        <v>0</v>
      </c>
      <c r="O72" s="19">
        <v>0</v>
      </c>
      <c r="P72" s="19">
        <v>0</v>
      </c>
      <c r="Q72" s="19">
        <v>0</v>
      </c>
      <c r="R72" s="19">
        <v>0</v>
      </c>
      <c r="S72" s="19">
        <v>0</v>
      </c>
      <c r="T72" s="19">
        <v>0</v>
      </c>
      <c r="U72" s="19">
        <v>0</v>
      </c>
      <c r="V72" s="19">
        <v>0</v>
      </c>
      <c r="W72" s="19">
        <v>0.125304</v>
      </c>
      <c r="X72" s="19">
        <v>0</v>
      </c>
      <c r="Y72" s="19">
        <v>6.0780000000000001E-3</v>
      </c>
      <c r="Z72" s="19">
        <v>18.732603000000001</v>
      </c>
      <c r="AA72" s="19">
        <v>0.24681400000000001</v>
      </c>
    </row>
    <row r="73" spans="1:27" ht="16.5" customHeight="1">
      <c r="A73" s="16" t="s">
        <v>164</v>
      </c>
      <c r="B73" s="32" t="s">
        <v>165</v>
      </c>
      <c r="C73" s="7" t="s">
        <v>166</v>
      </c>
      <c r="D73" s="18">
        <f t="shared" si="53"/>
        <v>0.25684699999999999</v>
      </c>
      <c r="E73" s="18">
        <f t="shared" si="40"/>
        <v>2.5262479991904285E-4</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3.8564000000000001E-2</v>
      </c>
      <c r="Z73" s="19">
        <v>0.218283</v>
      </c>
      <c r="AA73" s="19">
        <v>0</v>
      </c>
    </row>
    <row r="74" spans="1:27" ht="16.5" customHeight="1">
      <c r="A74" s="16" t="s">
        <v>167</v>
      </c>
      <c r="B74" s="32" t="s">
        <v>168</v>
      </c>
      <c r="C74" s="7" t="s">
        <v>169</v>
      </c>
      <c r="D74" s="18">
        <f t="shared" si="53"/>
        <v>0</v>
      </c>
      <c r="E74" s="18">
        <f t="shared" si="40"/>
        <v>0</v>
      </c>
      <c r="F74" s="19">
        <v>0</v>
      </c>
      <c r="G74" s="19">
        <v>0</v>
      </c>
      <c r="H74" s="19">
        <v>0</v>
      </c>
      <c r="I74" s="19">
        <v>0</v>
      </c>
      <c r="J74" s="19">
        <v>0</v>
      </c>
      <c r="K74" s="19">
        <v>0</v>
      </c>
      <c r="L74" s="19">
        <v>0</v>
      </c>
      <c r="M74" s="19">
        <v>0</v>
      </c>
      <c r="N74" s="19">
        <v>0</v>
      </c>
      <c r="O74" s="19">
        <v>0</v>
      </c>
      <c r="P74" s="19">
        <v>0</v>
      </c>
      <c r="Q74" s="19">
        <v>0</v>
      </c>
      <c r="R74" s="19">
        <v>0</v>
      </c>
      <c r="S74" s="19">
        <v>0</v>
      </c>
      <c r="T74" s="19">
        <v>0</v>
      </c>
      <c r="U74" s="19">
        <v>0</v>
      </c>
      <c r="V74" s="19">
        <v>0</v>
      </c>
      <c r="W74" s="19">
        <v>0</v>
      </c>
      <c r="X74" s="19">
        <v>0</v>
      </c>
      <c r="Y74" s="19">
        <v>0</v>
      </c>
      <c r="Z74" s="19">
        <v>0</v>
      </c>
      <c r="AA74" s="19">
        <v>0</v>
      </c>
    </row>
    <row r="75" spans="1:27" s="118" customFormat="1" ht="16.5" customHeight="1">
      <c r="A75" s="109">
        <v>3</v>
      </c>
      <c r="B75" s="66" t="s">
        <v>170</v>
      </c>
      <c r="C75" s="67" t="s">
        <v>171</v>
      </c>
      <c r="D75" s="105">
        <f t="shared" si="53"/>
        <v>732.48519700000008</v>
      </c>
      <c r="E75" s="87">
        <f t="shared" si="40"/>
        <v>0.72044418013753597</v>
      </c>
      <c r="F75" s="105">
        <v>0</v>
      </c>
      <c r="G75" s="105">
        <v>0</v>
      </c>
      <c r="H75" s="105">
        <v>0</v>
      </c>
      <c r="I75" s="105">
        <v>5.1480250000000005</v>
      </c>
      <c r="J75" s="105">
        <v>7.1107620000000002</v>
      </c>
      <c r="K75" s="105">
        <v>0</v>
      </c>
      <c r="L75" s="105">
        <v>0</v>
      </c>
      <c r="M75" s="105">
        <v>2.0832160000000002</v>
      </c>
      <c r="N75" s="105">
        <v>0.150585</v>
      </c>
      <c r="O75" s="105">
        <v>12.979865</v>
      </c>
      <c r="P75" s="105">
        <v>0</v>
      </c>
      <c r="Q75" s="105">
        <v>0</v>
      </c>
      <c r="R75" s="105">
        <v>6.9459099999999996</v>
      </c>
      <c r="S75" s="105">
        <v>0</v>
      </c>
      <c r="T75" s="105">
        <v>513.64308400000004</v>
      </c>
      <c r="U75" s="105">
        <v>0.36286600000000002</v>
      </c>
      <c r="V75" s="105">
        <v>0</v>
      </c>
      <c r="W75" s="105">
        <v>1.605863</v>
      </c>
      <c r="X75" s="105">
        <v>0</v>
      </c>
      <c r="Y75" s="105">
        <v>182.45502100000002</v>
      </c>
      <c r="Z75" s="105">
        <v>0</v>
      </c>
      <c r="AA75" s="105">
        <v>0</v>
      </c>
    </row>
    <row r="76" spans="1:27" ht="16.5" customHeight="1">
      <c r="C76" s="35"/>
    </row>
  </sheetData>
  <mergeCells count="8">
    <mergeCell ref="A2:AA2"/>
    <mergeCell ref="A4:A5"/>
    <mergeCell ref="B4:B5"/>
    <mergeCell ref="C4:C5"/>
    <mergeCell ref="D4:D5"/>
    <mergeCell ref="E4:E5"/>
    <mergeCell ref="F4:AA4"/>
    <mergeCell ref="F3:AA3"/>
  </mergeCells>
  <pageMargins left="0.7" right="0.36458333333333331" top="0.47395833333333331" bottom="0.75" header="0.3" footer="0.3"/>
  <pageSetup paperSize="8" scale="70" orientation="landscape" r:id="rId1"/>
  <ignoredErrors>
    <ignoredError sqref="A9:E10 A33:E35 A30:D32 A12:E29 A11:D11" numberStoredAsText="1"/>
    <ignoredError sqref="E30:E32 E11" numberStoredAsText="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76"/>
  <sheetViews>
    <sheetView showZeros="0" topLeftCell="A57" workbookViewId="0">
      <selection activeCell="I82" sqref="I82"/>
    </sheetView>
  </sheetViews>
  <sheetFormatPr defaultRowHeight="15"/>
  <cols>
    <col min="1" max="1" width="5.28515625" style="62" customWidth="1"/>
    <col min="2" max="2" width="37.85546875" style="63" customWidth="1"/>
    <col min="3" max="3" width="6.7109375" style="47" customWidth="1"/>
    <col min="4" max="4" width="11.7109375" style="64" customWidth="1"/>
    <col min="5" max="5" width="11.28515625" style="47" customWidth="1"/>
    <col min="6" max="6" width="12" style="496" customWidth="1"/>
    <col min="7" max="7" width="9.85546875" style="62" customWidth="1"/>
    <col min="8" max="248" width="9" style="47"/>
    <col min="249" max="249" width="5.28515625" style="47" customWidth="1"/>
    <col min="250" max="250" width="37.28515625" style="47" bestFit="1" customWidth="1"/>
    <col min="251" max="251" width="6.28515625" style="47" customWidth="1"/>
    <col min="252" max="252" width="9.85546875" style="47" customWidth="1"/>
    <col min="253" max="253" width="8.85546875" style="47" customWidth="1"/>
    <col min="254" max="254" width="10.7109375" style="47" customWidth="1"/>
    <col min="255" max="255" width="11.28515625" style="47" customWidth="1"/>
    <col min="256" max="504" width="9" style="47"/>
    <col min="505" max="505" width="5.28515625" style="47" customWidth="1"/>
    <col min="506" max="506" width="37.28515625" style="47" bestFit="1" customWidth="1"/>
    <col min="507" max="507" width="6.28515625" style="47" customWidth="1"/>
    <col min="508" max="508" width="9.85546875" style="47" customWidth="1"/>
    <col min="509" max="509" width="8.85546875" style="47" customWidth="1"/>
    <col min="510" max="510" width="10.7109375" style="47" customWidth="1"/>
    <col min="511" max="511" width="11.28515625" style="47" customWidth="1"/>
    <col min="512" max="760" width="9" style="47"/>
    <col min="761" max="761" width="5.28515625" style="47" customWidth="1"/>
    <col min="762" max="762" width="37.28515625" style="47" bestFit="1" customWidth="1"/>
    <col min="763" max="763" width="6.28515625" style="47" customWidth="1"/>
    <col min="764" max="764" width="9.85546875" style="47" customWidth="1"/>
    <col min="765" max="765" width="8.85546875" style="47" customWidth="1"/>
    <col min="766" max="766" width="10.7109375" style="47" customWidth="1"/>
    <col min="767" max="767" width="11.28515625" style="47" customWidth="1"/>
    <col min="768" max="1016" width="9" style="47"/>
    <col min="1017" max="1017" width="5.28515625" style="47" customWidth="1"/>
    <col min="1018" max="1018" width="37.28515625" style="47" bestFit="1" customWidth="1"/>
    <col min="1019" max="1019" width="6.28515625" style="47" customWidth="1"/>
    <col min="1020" max="1020" width="9.85546875" style="47" customWidth="1"/>
    <col min="1021" max="1021" width="8.85546875" style="47" customWidth="1"/>
    <col min="1022" max="1022" width="10.7109375" style="47" customWidth="1"/>
    <col min="1023" max="1023" width="11.28515625" style="47" customWidth="1"/>
    <col min="1024" max="1272" width="9" style="47"/>
    <col min="1273" max="1273" width="5.28515625" style="47" customWidth="1"/>
    <col min="1274" max="1274" width="37.28515625" style="47" bestFit="1" customWidth="1"/>
    <col min="1275" max="1275" width="6.28515625" style="47" customWidth="1"/>
    <col min="1276" max="1276" width="9.85546875" style="47" customWidth="1"/>
    <col min="1277" max="1277" width="8.85546875" style="47" customWidth="1"/>
    <col min="1278" max="1278" width="10.7109375" style="47" customWidth="1"/>
    <col min="1279" max="1279" width="11.28515625" style="47" customWidth="1"/>
    <col min="1280" max="1528" width="9" style="47"/>
    <col min="1529" max="1529" width="5.28515625" style="47" customWidth="1"/>
    <col min="1530" max="1530" width="37.28515625" style="47" bestFit="1" customWidth="1"/>
    <col min="1531" max="1531" width="6.28515625" style="47" customWidth="1"/>
    <col min="1532" max="1532" width="9.85546875" style="47" customWidth="1"/>
    <col min="1533" max="1533" width="8.85546875" style="47" customWidth="1"/>
    <col min="1534" max="1534" width="10.7109375" style="47" customWidth="1"/>
    <col min="1535" max="1535" width="11.28515625" style="47" customWidth="1"/>
    <col min="1536" max="1784" width="9" style="47"/>
    <col min="1785" max="1785" width="5.28515625" style="47" customWidth="1"/>
    <col min="1786" max="1786" width="37.28515625" style="47" bestFit="1" customWidth="1"/>
    <col min="1787" max="1787" width="6.28515625" style="47" customWidth="1"/>
    <col min="1788" max="1788" width="9.85546875" style="47" customWidth="1"/>
    <col min="1789" max="1789" width="8.85546875" style="47" customWidth="1"/>
    <col min="1790" max="1790" width="10.7109375" style="47" customWidth="1"/>
    <col min="1791" max="1791" width="11.28515625" style="47" customWidth="1"/>
    <col min="1792" max="2040" width="9" style="47"/>
    <col min="2041" max="2041" width="5.28515625" style="47" customWidth="1"/>
    <col min="2042" max="2042" width="37.28515625" style="47" bestFit="1" customWidth="1"/>
    <col min="2043" max="2043" width="6.28515625" style="47" customWidth="1"/>
    <col min="2044" max="2044" width="9.85546875" style="47" customWidth="1"/>
    <col min="2045" max="2045" width="8.85546875" style="47" customWidth="1"/>
    <col min="2046" max="2046" width="10.7109375" style="47" customWidth="1"/>
    <col min="2047" max="2047" width="11.28515625" style="47" customWidth="1"/>
    <col min="2048" max="2296" width="9" style="47"/>
    <col min="2297" max="2297" width="5.28515625" style="47" customWidth="1"/>
    <col min="2298" max="2298" width="37.28515625" style="47" bestFit="1" customWidth="1"/>
    <col min="2299" max="2299" width="6.28515625" style="47" customWidth="1"/>
    <col min="2300" max="2300" width="9.85546875" style="47" customWidth="1"/>
    <col min="2301" max="2301" width="8.85546875" style="47" customWidth="1"/>
    <col min="2302" max="2302" width="10.7109375" style="47" customWidth="1"/>
    <col min="2303" max="2303" width="11.28515625" style="47" customWidth="1"/>
    <col min="2304" max="2552" width="9" style="47"/>
    <col min="2553" max="2553" width="5.28515625" style="47" customWidth="1"/>
    <col min="2554" max="2554" width="37.28515625" style="47" bestFit="1" customWidth="1"/>
    <col min="2555" max="2555" width="6.28515625" style="47" customWidth="1"/>
    <col min="2556" max="2556" width="9.85546875" style="47" customWidth="1"/>
    <col min="2557" max="2557" width="8.85546875" style="47" customWidth="1"/>
    <col min="2558" max="2558" width="10.7109375" style="47" customWidth="1"/>
    <col min="2559" max="2559" width="11.28515625" style="47" customWidth="1"/>
    <col min="2560" max="2808" width="9" style="47"/>
    <col min="2809" max="2809" width="5.28515625" style="47" customWidth="1"/>
    <col min="2810" max="2810" width="37.28515625" style="47" bestFit="1" customWidth="1"/>
    <col min="2811" max="2811" width="6.28515625" style="47" customWidth="1"/>
    <col min="2812" max="2812" width="9.85546875" style="47" customWidth="1"/>
    <col min="2813" max="2813" width="8.85546875" style="47" customWidth="1"/>
    <col min="2814" max="2814" width="10.7109375" style="47" customWidth="1"/>
    <col min="2815" max="2815" width="11.28515625" style="47" customWidth="1"/>
    <col min="2816" max="3064" width="9" style="47"/>
    <col min="3065" max="3065" width="5.28515625" style="47" customWidth="1"/>
    <col min="3066" max="3066" width="37.28515625" style="47" bestFit="1" customWidth="1"/>
    <col min="3067" max="3067" width="6.28515625" style="47" customWidth="1"/>
    <col min="3068" max="3068" width="9.85546875" style="47" customWidth="1"/>
    <col min="3069" max="3069" width="8.85546875" style="47" customWidth="1"/>
    <col min="3070" max="3070" width="10.7109375" style="47" customWidth="1"/>
    <col min="3071" max="3071" width="11.28515625" style="47" customWidth="1"/>
    <col min="3072" max="3320" width="9" style="47"/>
    <col min="3321" max="3321" width="5.28515625" style="47" customWidth="1"/>
    <col min="3322" max="3322" width="37.28515625" style="47" bestFit="1" customWidth="1"/>
    <col min="3323" max="3323" width="6.28515625" style="47" customWidth="1"/>
    <col min="3324" max="3324" width="9.85546875" style="47" customWidth="1"/>
    <col min="3325" max="3325" width="8.85546875" style="47" customWidth="1"/>
    <col min="3326" max="3326" width="10.7109375" style="47" customWidth="1"/>
    <col min="3327" max="3327" width="11.28515625" style="47" customWidth="1"/>
    <col min="3328" max="3576" width="9" style="47"/>
    <col min="3577" max="3577" width="5.28515625" style="47" customWidth="1"/>
    <col min="3578" max="3578" width="37.28515625" style="47" bestFit="1" customWidth="1"/>
    <col min="3579" max="3579" width="6.28515625" style="47" customWidth="1"/>
    <col min="3580" max="3580" width="9.85546875" style="47" customWidth="1"/>
    <col min="3581" max="3581" width="8.85546875" style="47" customWidth="1"/>
    <col min="3582" max="3582" width="10.7109375" style="47" customWidth="1"/>
    <col min="3583" max="3583" width="11.28515625" style="47" customWidth="1"/>
    <col min="3584" max="3832" width="9" style="47"/>
    <col min="3833" max="3833" width="5.28515625" style="47" customWidth="1"/>
    <col min="3834" max="3834" width="37.28515625" style="47" bestFit="1" customWidth="1"/>
    <col min="3835" max="3835" width="6.28515625" style="47" customWidth="1"/>
    <col min="3836" max="3836" width="9.85546875" style="47" customWidth="1"/>
    <col min="3837" max="3837" width="8.85546875" style="47" customWidth="1"/>
    <col min="3838" max="3838" width="10.7109375" style="47" customWidth="1"/>
    <col min="3839" max="3839" width="11.28515625" style="47" customWidth="1"/>
    <col min="3840" max="4088" width="9" style="47"/>
    <col min="4089" max="4089" width="5.28515625" style="47" customWidth="1"/>
    <col min="4090" max="4090" width="37.28515625" style="47" bestFit="1" customWidth="1"/>
    <col min="4091" max="4091" width="6.28515625" style="47" customWidth="1"/>
    <col min="4092" max="4092" width="9.85546875" style="47" customWidth="1"/>
    <col min="4093" max="4093" width="8.85546875" style="47" customWidth="1"/>
    <col min="4094" max="4094" width="10.7109375" style="47" customWidth="1"/>
    <col min="4095" max="4095" width="11.28515625" style="47" customWidth="1"/>
    <col min="4096" max="4344" width="9" style="47"/>
    <col min="4345" max="4345" width="5.28515625" style="47" customWidth="1"/>
    <col min="4346" max="4346" width="37.28515625" style="47" bestFit="1" customWidth="1"/>
    <col min="4347" max="4347" width="6.28515625" style="47" customWidth="1"/>
    <col min="4348" max="4348" width="9.85546875" style="47" customWidth="1"/>
    <col min="4349" max="4349" width="8.85546875" style="47" customWidth="1"/>
    <col min="4350" max="4350" width="10.7109375" style="47" customWidth="1"/>
    <col min="4351" max="4351" width="11.28515625" style="47" customWidth="1"/>
    <col min="4352" max="4600" width="9" style="47"/>
    <col min="4601" max="4601" width="5.28515625" style="47" customWidth="1"/>
    <col min="4602" max="4602" width="37.28515625" style="47" bestFit="1" customWidth="1"/>
    <col min="4603" max="4603" width="6.28515625" style="47" customWidth="1"/>
    <col min="4604" max="4604" width="9.85546875" style="47" customWidth="1"/>
    <col min="4605" max="4605" width="8.85546875" style="47" customWidth="1"/>
    <col min="4606" max="4606" width="10.7109375" style="47" customWidth="1"/>
    <col min="4607" max="4607" width="11.28515625" style="47" customWidth="1"/>
    <col min="4608" max="4856" width="9" style="47"/>
    <col min="4857" max="4857" width="5.28515625" style="47" customWidth="1"/>
    <col min="4858" max="4858" width="37.28515625" style="47" bestFit="1" customWidth="1"/>
    <col min="4859" max="4859" width="6.28515625" style="47" customWidth="1"/>
    <col min="4860" max="4860" width="9.85546875" style="47" customWidth="1"/>
    <col min="4861" max="4861" width="8.85546875" style="47" customWidth="1"/>
    <col min="4862" max="4862" width="10.7109375" style="47" customWidth="1"/>
    <col min="4863" max="4863" width="11.28515625" style="47" customWidth="1"/>
    <col min="4864" max="5112" width="9" style="47"/>
    <col min="5113" max="5113" width="5.28515625" style="47" customWidth="1"/>
    <col min="5114" max="5114" width="37.28515625" style="47" bestFit="1" customWidth="1"/>
    <col min="5115" max="5115" width="6.28515625" style="47" customWidth="1"/>
    <col min="5116" max="5116" width="9.85546875" style="47" customWidth="1"/>
    <col min="5117" max="5117" width="8.85546875" style="47" customWidth="1"/>
    <col min="5118" max="5118" width="10.7109375" style="47" customWidth="1"/>
    <col min="5119" max="5119" width="11.28515625" style="47" customWidth="1"/>
    <col min="5120" max="5368" width="9" style="47"/>
    <col min="5369" max="5369" width="5.28515625" style="47" customWidth="1"/>
    <col min="5370" max="5370" width="37.28515625" style="47" bestFit="1" customWidth="1"/>
    <col min="5371" max="5371" width="6.28515625" style="47" customWidth="1"/>
    <col min="5372" max="5372" width="9.85546875" style="47" customWidth="1"/>
    <col min="5373" max="5373" width="8.85546875" style="47" customWidth="1"/>
    <col min="5374" max="5374" width="10.7109375" style="47" customWidth="1"/>
    <col min="5375" max="5375" width="11.28515625" style="47" customWidth="1"/>
    <col min="5376" max="5624" width="9" style="47"/>
    <col min="5625" max="5625" width="5.28515625" style="47" customWidth="1"/>
    <col min="5626" max="5626" width="37.28515625" style="47" bestFit="1" customWidth="1"/>
    <col min="5627" max="5627" width="6.28515625" style="47" customWidth="1"/>
    <col min="5628" max="5628" width="9.85546875" style="47" customWidth="1"/>
    <col min="5629" max="5629" width="8.85546875" style="47" customWidth="1"/>
    <col min="5630" max="5630" width="10.7109375" style="47" customWidth="1"/>
    <col min="5631" max="5631" width="11.28515625" style="47" customWidth="1"/>
    <col min="5632" max="5880" width="9" style="47"/>
    <col min="5881" max="5881" width="5.28515625" style="47" customWidth="1"/>
    <col min="5882" max="5882" width="37.28515625" style="47" bestFit="1" customWidth="1"/>
    <col min="5883" max="5883" width="6.28515625" style="47" customWidth="1"/>
    <col min="5884" max="5884" width="9.85546875" style="47" customWidth="1"/>
    <col min="5885" max="5885" width="8.85546875" style="47" customWidth="1"/>
    <col min="5886" max="5886" width="10.7109375" style="47" customWidth="1"/>
    <col min="5887" max="5887" width="11.28515625" style="47" customWidth="1"/>
    <col min="5888" max="6136" width="9" style="47"/>
    <col min="6137" max="6137" width="5.28515625" style="47" customWidth="1"/>
    <col min="6138" max="6138" width="37.28515625" style="47" bestFit="1" customWidth="1"/>
    <col min="6139" max="6139" width="6.28515625" style="47" customWidth="1"/>
    <col min="6140" max="6140" width="9.85546875" style="47" customWidth="1"/>
    <col min="6141" max="6141" width="8.85546875" style="47" customWidth="1"/>
    <col min="6142" max="6142" width="10.7109375" style="47" customWidth="1"/>
    <col min="6143" max="6143" width="11.28515625" style="47" customWidth="1"/>
    <col min="6144" max="6392" width="9" style="47"/>
    <col min="6393" max="6393" width="5.28515625" style="47" customWidth="1"/>
    <col min="6394" max="6394" width="37.28515625" style="47" bestFit="1" customWidth="1"/>
    <col min="6395" max="6395" width="6.28515625" style="47" customWidth="1"/>
    <col min="6396" max="6396" width="9.85546875" style="47" customWidth="1"/>
    <col min="6397" max="6397" width="8.85546875" style="47" customWidth="1"/>
    <col min="6398" max="6398" width="10.7109375" style="47" customWidth="1"/>
    <col min="6399" max="6399" width="11.28515625" style="47" customWidth="1"/>
    <col min="6400" max="6648" width="9" style="47"/>
    <col min="6649" max="6649" width="5.28515625" style="47" customWidth="1"/>
    <col min="6650" max="6650" width="37.28515625" style="47" bestFit="1" customWidth="1"/>
    <col min="6651" max="6651" width="6.28515625" style="47" customWidth="1"/>
    <col min="6652" max="6652" width="9.85546875" style="47" customWidth="1"/>
    <col min="6653" max="6653" width="8.85546875" style="47" customWidth="1"/>
    <col min="6654" max="6654" width="10.7109375" style="47" customWidth="1"/>
    <col min="6655" max="6655" width="11.28515625" style="47" customWidth="1"/>
    <col min="6656" max="6904" width="9" style="47"/>
    <col min="6905" max="6905" width="5.28515625" style="47" customWidth="1"/>
    <col min="6906" max="6906" width="37.28515625" style="47" bestFit="1" customWidth="1"/>
    <col min="6907" max="6907" width="6.28515625" style="47" customWidth="1"/>
    <col min="6908" max="6908" width="9.85546875" style="47" customWidth="1"/>
    <col min="6909" max="6909" width="8.85546875" style="47" customWidth="1"/>
    <col min="6910" max="6910" width="10.7109375" style="47" customWidth="1"/>
    <col min="6911" max="6911" width="11.28515625" style="47" customWidth="1"/>
    <col min="6912" max="7160" width="9" style="47"/>
    <col min="7161" max="7161" width="5.28515625" style="47" customWidth="1"/>
    <col min="7162" max="7162" width="37.28515625" style="47" bestFit="1" customWidth="1"/>
    <col min="7163" max="7163" width="6.28515625" style="47" customWidth="1"/>
    <col min="7164" max="7164" width="9.85546875" style="47" customWidth="1"/>
    <col min="7165" max="7165" width="8.85546875" style="47" customWidth="1"/>
    <col min="7166" max="7166" width="10.7109375" style="47" customWidth="1"/>
    <col min="7167" max="7167" width="11.28515625" style="47" customWidth="1"/>
    <col min="7168" max="7416" width="9" style="47"/>
    <col min="7417" max="7417" width="5.28515625" style="47" customWidth="1"/>
    <col min="7418" max="7418" width="37.28515625" style="47" bestFit="1" customWidth="1"/>
    <col min="7419" max="7419" width="6.28515625" style="47" customWidth="1"/>
    <col min="7420" max="7420" width="9.85546875" style="47" customWidth="1"/>
    <col min="7421" max="7421" width="8.85546875" style="47" customWidth="1"/>
    <col min="7422" max="7422" width="10.7109375" style="47" customWidth="1"/>
    <col min="7423" max="7423" width="11.28515625" style="47" customWidth="1"/>
    <col min="7424" max="7672" width="9" style="47"/>
    <col min="7673" max="7673" width="5.28515625" style="47" customWidth="1"/>
    <col min="7674" max="7674" width="37.28515625" style="47" bestFit="1" customWidth="1"/>
    <col min="7675" max="7675" width="6.28515625" style="47" customWidth="1"/>
    <col min="7676" max="7676" width="9.85546875" style="47" customWidth="1"/>
    <col min="7677" max="7677" width="8.85546875" style="47" customWidth="1"/>
    <col min="7678" max="7678" width="10.7109375" style="47" customWidth="1"/>
    <col min="7679" max="7679" width="11.28515625" style="47" customWidth="1"/>
    <col min="7680" max="7928" width="9" style="47"/>
    <col min="7929" max="7929" width="5.28515625" style="47" customWidth="1"/>
    <col min="7930" max="7930" width="37.28515625" style="47" bestFit="1" customWidth="1"/>
    <col min="7931" max="7931" width="6.28515625" style="47" customWidth="1"/>
    <col min="7932" max="7932" width="9.85546875" style="47" customWidth="1"/>
    <col min="7933" max="7933" width="8.85546875" style="47" customWidth="1"/>
    <col min="7934" max="7934" width="10.7109375" style="47" customWidth="1"/>
    <col min="7935" max="7935" width="11.28515625" style="47" customWidth="1"/>
    <col min="7936" max="8184" width="9" style="47"/>
    <col min="8185" max="8185" width="5.28515625" style="47" customWidth="1"/>
    <col min="8186" max="8186" width="37.28515625" style="47" bestFit="1" customWidth="1"/>
    <col min="8187" max="8187" width="6.28515625" style="47" customWidth="1"/>
    <col min="8188" max="8188" width="9.85546875" style="47" customWidth="1"/>
    <col min="8189" max="8189" width="8.85546875" style="47" customWidth="1"/>
    <col min="8190" max="8190" width="10.7109375" style="47" customWidth="1"/>
    <col min="8191" max="8191" width="11.28515625" style="47" customWidth="1"/>
    <col min="8192" max="8440" width="9" style="47"/>
    <col min="8441" max="8441" width="5.28515625" style="47" customWidth="1"/>
    <col min="8442" max="8442" width="37.28515625" style="47" bestFit="1" customWidth="1"/>
    <col min="8443" max="8443" width="6.28515625" style="47" customWidth="1"/>
    <col min="8444" max="8444" width="9.85546875" style="47" customWidth="1"/>
    <col min="8445" max="8445" width="8.85546875" style="47" customWidth="1"/>
    <col min="8446" max="8446" width="10.7109375" style="47" customWidth="1"/>
    <col min="8447" max="8447" width="11.28515625" style="47" customWidth="1"/>
    <col min="8448" max="8696" width="9" style="47"/>
    <col min="8697" max="8697" width="5.28515625" style="47" customWidth="1"/>
    <col min="8698" max="8698" width="37.28515625" style="47" bestFit="1" customWidth="1"/>
    <col min="8699" max="8699" width="6.28515625" style="47" customWidth="1"/>
    <col min="8700" max="8700" width="9.85546875" style="47" customWidth="1"/>
    <col min="8701" max="8701" width="8.85546875" style="47" customWidth="1"/>
    <col min="8702" max="8702" width="10.7109375" style="47" customWidth="1"/>
    <col min="8703" max="8703" width="11.28515625" style="47" customWidth="1"/>
    <col min="8704" max="8952" width="9" style="47"/>
    <col min="8953" max="8953" width="5.28515625" style="47" customWidth="1"/>
    <col min="8954" max="8954" width="37.28515625" style="47" bestFit="1" customWidth="1"/>
    <col min="8955" max="8955" width="6.28515625" style="47" customWidth="1"/>
    <col min="8956" max="8956" width="9.85546875" style="47" customWidth="1"/>
    <col min="8957" max="8957" width="8.85546875" style="47" customWidth="1"/>
    <col min="8958" max="8958" width="10.7109375" style="47" customWidth="1"/>
    <col min="8959" max="8959" width="11.28515625" style="47" customWidth="1"/>
    <col min="8960" max="9208" width="9" style="47"/>
    <col min="9209" max="9209" width="5.28515625" style="47" customWidth="1"/>
    <col min="9210" max="9210" width="37.28515625" style="47" bestFit="1" customWidth="1"/>
    <col min="9211" max="9211" width="6.28515625" style="47" customWidth="1"/>
    <col min="9212" max="9212" width="9.85546875" style="47" customWidth="1"/>
    <col min="9213" max="9213" width="8.85546875" style="47" customWidth="1"/>
    <col min="9214" max="9214" width="10.7109375" style="47" customWidth="1"/>
    <col min="9215" max="9215" width="11.28515625" style="47" customWidth="1"/>
    <col min="9216" max="9464" width="9" style="47"/>
    <col min="9465" max="9465" width="5.28515625" style="47" customWidth="1"/>
    <col min="9466" max="9466" width="37.28515625" style="47" bestFit="1" customWidth="1"/>
    <col min="9467" max="9467" width="6.28515625" style="47" customWidth="1"/>
    <col min="9468" max="9468" width="9.85546875" style="47" customWidth="1"/>
    <col min="9469" max="9469" width="8.85546875" style="47" customWidth="1"/>
    <col min="9470" max="9470" width="10.7109375" style="47" customWidth="1"/>
    <col min="9471" max="9471" width="11.28515625" style="47" customWidth="1"/>
    <col min="9472" max="9720" width="9" style="47"/>
    <col min="9721" max="9721" width="5.28515625" style="47" customWidth="1"/>
    <col min="9722" max="9722" width="37.28515625" style="47" bestFit="1" customWidth="1"/>
    <col min="9723" max="9723" width="6.28515625" style="47" customWidth="1"/>
    <col min="9724" max="9724" width="9.85546875" style="47" customWidth="1"/>
    <col min="9725" max="9725" width="8.85546875" style="47" customWidth="1"/>
    <col min="9726" max="9726" width="10.7109375" style="47" customWidth="1"/>
    <col min="9727" max="9727" width="11.28515625" style="47" customWidth="1"/>
    <col min="9728" max="9976" width="9" style="47"/>
    <col min="9977" max="9977" width="5.28515625" style="47" customWidth="1"/>
    <col min="9978" max="9978" width="37.28515625" style="47" bestFit="1" customWidth="1"/>
    <col min="9979" max="9979" width="6.28515625" style="47" customWidth="1"/>
    <col min="9980" max="9980" width="9.85546875" style="47" customWidth="1"/>
    <col min="9981" max="9981" width="8.85546875" style="47" customWidth="1"/>
    <col min="9982" max="9982" width="10.7109375" style="47" customWidth="1"/>
    <col min="9983" max="9983" width="11.28515625" style="47" customWidth="1"/>
    <col min="9984" max="10232" width="9" style="47"/>
    <col min="10233" max="10233" width="5.28515625" style="47" customWidth="1"/>
    <col min="10234" max="10234" width="37.28515625" style="47" bestFit="1" customWidth="1"/>
    <col min="10235" max="10235" width="6.28515625" style="47" customWidth="1"/>
    <col min="10236" max="10236" width="9.85546875" style="47" customWidth="1"/>
    <col min="10237" max="10237" width="8.85546875" style="47" customWidth="1"/>
    <col min="10238" max="10238" width="10.7109375" style="47" customWidth="1"/>
    <col min="10239" max="10239" width="11.28515625" style="47" customWidth="1"/>
    <col min="10240" max="10488" width="9" style="47"/>
    <col min="10489" max="10489" width="5.28515625" style="47" customWidth="1"/>
    <col min="10490" max="10490" width="37.28515625" style="47" bestFit="1" customWidth="1"/>
    <col min="10491" max="10491" width="6.28515625" style="47" customWidth="1"/>
    <col min="10492" max="10492" width="9.85546875" style="47" customWidth="1"/>
    <col min="10493" max="10493" width="8.85546875" style="47" customWidth="1"/>
    <col min="10494" max="10494" width="10.7109375" style="47" customWidth="1"/>
    <col min="10495" max="10495" width="11.28515625" style="47" customWidth="1"/>
    <col min="10496" max="10744" width="9" style="47"/>
    <col min="10745" max="10745" width="5.28515625" style="47" customWidth="1"/>
    <col min="10746" max="10746" width="37.28515625" style="47" bestFit="1" customWidth="1"/>
    <col min="10747" max="10747" width="6.28515625" style="47" customWidth="1"/>
    <col min="10748" max="10748" width="9.85546875" style="47" customWidth="1"/>
    <col min="10749" max="10749" width="8.85546875" style="47" customWidth="1"/>
    <col min="10750" max="10750" width="10.7109375" style="47" customWidth="1"/>
    <col min="10751" max="10751" width="11.28515625" style="47" customWidth="1"/>
    <col min="10752" max="11000" width="9" style="47"/>
    <col min="11001" max="11001" width="5.28515625" style="47" customWidth="1"/>
    <col min="11002" max="11002" width="37.28515625" style="47" bestFit="1" customWidth="1"/>
    <col min="11003" max="11003" width="6.28515625" style="47" customWidth="1"/>
    <col min="11004" max="11004" width="9.85546875" style="47" customWidth="1"/>
    <col min="11005" max="11005" width="8.85546875" style="47" customWidth="1"/>
    <col min="11006" max="11006" width="10.7109375" style="47" customWidth="1"/>
    <col min="11007" max="11007" width="11.28515625" style="47" customWidth="1"/>
    <col min="11008" max="11256" width="9" style="47"/>
    <col min="11257" max="11257" width="5.28515625" style="47" customWidth="1"/>
    <col min="11258" max="11258" width="37.28515625" style="47" bestFit="1" customWidth="1"/>
    <col min="11259" max="11259" width="6.28515625" style="47" customWidth="1"/>
    <col min="11260" max="11260" width="9.85546875" style="47" customWidth="1"/>
    <col min="11261" max="11261" width="8.85546875" style="47" customWidth="1"/>
    <col min="11262" max="11262" width="10.7109375" style="47" customWidth="1"/>
    <col min="11263" max="11263" width="11.28515625" style="47" customWidth="1"/>
    <col min="11264" max="11512" width="9" style="47"/>
    <col min="11513" max="11513" width="5.28515625" style="47" customWidth="1"/>
    <col min="11514" max="11514" width="37.28515625" style="47" bestFit="1" customWidth="1"/>
    <col min="11515" max="11515" width="6.28515625" style="47" customWidth="1"/>
    <col min="11516" max="11516" width="9.85546875" style="47" customWidth="1"/>
    <col min="11517" max="11517" width="8.85546875" style="47" customWidth="1"/>
    <col min="11518" max="11518" width="10.7109375" style="47" customWidth="1"/>
    <col min="11519" max="11519" width="11.28515625" style="47" customWidth="1"/>
    <col min="11520" max="11768" width="9" style="47"/>
    <col min="11769" max="11769" width="5.28515625" style="47" customWidth="1"/>
    <col min="11770" max="11770" width="37.28515625" style="47" bestFit="1" customWidth="1"/>
    <col min="11771" max="11771" width="6.28515625" style="47" customWidth="1"/>
    <col min="11772" max="11772" width="9.85546875" style="47" customWidth="1"/>
    <col min="11773" max="11773" width="8.85546875" style="47" customWidth="1"/>
    <col min="11774" max="11774" width="10.7109375" style="47" customWidth="1"/>
    <col min="11775" max="11775" width="11.28515625" style="47" customWidth="1"/>
    <col min="11776" max="12024" width="9" style="47"/>
    <col min="12025" max="12025" width="5.28515625" style="47" customWidth="1"/>
    <col min="12026" max="12026" width="37.28515625" style="47" bestFit="1" customWidth="1"/>
    <col min="12027" max="12027" width="6.28515625" style="47" customWidth="1"/>
    <col min="12028" max="12028" width="9.85546875" style="47" customWidth="1"/>
    <col min="12029" max="12029" width="8.85546875" style="47" customWidth="1"/>
    <col min="12030" max="12030" width="10.7109375" style="47" customWidth="1"/>
    <col min="12031" max="12031" width="11.28515625" style="47" customWidth="1"/>
    <col min="12032" max="12280" width="9" style="47"/>
    <col min="12281" max="12281" width="5.28515625" style="47" customWidth="1"/>
    <col min="12282" max="12282" width="37.28515625" style="47" bestFit="1" customWidth="1"/>
    <col min="12283" max="12283" width="6.28515625" style="47" customWidth="1"/>
    <col min="12284" max="12284" width="9.85546875" style="47" customWidth="1"/>
    <col min="12285" max="12285" width="8.85546875" style="47" customWidth="1"/>
    <col min="12286" max="12286" width="10.7109375" style="47" customWidth="1"/>
    <col min="12287" max="12287" width="11.28515625" style="47" customWidth="1"/>
    <col min="12288" max="12536" width="9" style="47"/>
    <col min="12537" max="12537" width="5.28515625" style="47" customWidth="1"/>
    <col min="12538" max="12538" width="37.28515625" style="47" bestFit="1" customWidth="1"/>
    <col min="12539" max="12539" width="6.28515625" style="47" customWidth="1"/>
    <col min="12540" max="12540" width="9.85546875" style="47" customWidth="1"/>
    <col min="12541" max="12541" width="8.85546875" style="47" customWidth="1"/>
    <col min="12542" max="12542" width="10.7109375" style="47" customWidth="1"/>
    <col min="12543" max="12543" width="11.28515625" style="47" customWidth="1"/>
    <col min="12544" max="12792" width="9" style="47"/>
    <col min="12793" max="12793" width="5.28515625" style="47" customWidth="1"/>
    <col min="12794" max="12794" width="37.28515625" style="47" bestFit="1" customWidth="1"/>
    <col min="12795" max="12795" width="6.28515625" style="47" customWidth="1"/>
    <col min="12796" max="12796" width="9.85546875" style="47" customWidth="1"/>
    <col min="12797" max="12797" width="8.85546875" style="47" customWidth="1"/>
    <col min="12798" max="12798" width="10.7109375" style="47" customWidth="1"/>
    <col min="12799" max="12799" width="11.28515625" style="47" customWidth="1"/>
    <col min="12800" max="13048" width="9" style="47"/>
    <col min="13049" max="13049" width="5.28515625" style="47" customWidth="1"/>
    <col min="13050" max="13050" width="37.28515625" style="47" bestFit="1" customWidth="1"/>
    <col min="13051" max="13051" width="6.28515625" style="47" customWidth="1"/>
    <col min="13052" max="13052" width="9.85546875" style="47" customWidth="1"/>
    <col min="13053" max="13053" width="8.85546875" style="47" customWidth="1"/>
    <col min="13054" max="13054" width="10.7109375" style="47" customWidth="1"/>
    <col min="13055" max="13055" width="11.28515625" style="47" customWidth="1"/>
    <col min="13056" max="13304" width="9" style="47"/>
    <col min="13305" max="13305" width="5.28515625" style="47" customWidth="1"/>
    <col min="13306" max="13306" width="37.28515625" style="47" bestFit="1" customWidth="1"/>
    <col min="13307" max="13307" width="6.28515625" style="47" customWidth="1"/>
    <col min="13308" max="13308" width="9.85546875" style="47" customWidth="1"/>
    <col min="13309" max="13309" width="8.85546875" style="47" customWidth="1"/>
    <col min="13310" max="13310" width="10.7109375" style="47" customWidth="1"/>
    <col min="13311" max="13311" width="11.28515625" style="47" customWidth="1"/>
    <col min="13312" max="13560" width="9" style="47"/>
    <col min="13561" max="13561" width="5.28515625" style="47" customWidth="1"/>
    <col min="13562" max="13562" width="37.28515625" style="47" bestFit="1" customWidth="1"/>
    <col min="13563" max="13563" width="6.28515625" style="47" customWidth="1"/>
    <col min="13564" max="13564" width="9.85546875" style="47" customWidth="1"/>
    <col min="13565" max="13565" width="8.85546875" style="47" customWidth="1"/>
    <col min="13566" max="13566" width="10.7109375" style="47" customWidth="1"/>
    <col min="13567" max="13567" width="11.28515625" style="47" customWidth="1"/>
    <col min="13568" max="13816" width="9" style="47"/>
    <col min="13817" max="13817" width="5.28515625" style="47" customWidth="1"/>
    <col min="13818" max="13818" width="37.28515625" style="47" bestFit="1" customWidth="1"/>
    <col min="13819" max="13819" width="6.28515625" style="47" customWidth="1"/>
    <col min="13820" max="13820" width="9.85546875" style="47" customWidth="1"/>
    <col min="13821" max="13821" width="8.85546875" style="47" customWidth="1"/>
    <col min="13822" max="13822" width="10.7109375" style="47" customWidth="1"/>
    <col min="13823" max="13823" width="11.28515625" style="47" customWidth="1"/>
    <col min="13824" max="14072" width="9" style="47"/>
    <col min="14073" max="14073" width="5.28515625" style="47" customWidth="1"/>
    <col min="14074" max="14074" width="37.28515625" style="47" bestFit="1" customWidth="1"/>
    <col min="14075" max="14075" width="6.28515625" style="47" customWidth="1"/>
    <col min="14076" max="14076" width="9.85546875" style="47" customWidth="1"/>
    <col min="14077" max="14077" width="8.85546875" style="47" customWidth="1"/>
    <col min="14078" max="14078" width="10.7109375" style="47" customWidth="1"/>
    <col min="14079" max="14079" width="11.28515625" style="47" customWidth="1"/>
    <col min="14080" max="14328" width="9" style="47"/>
    <col min="14329" max="14329" width="5.28515625" style="47" customWidth="1"/>
    <col min="14330" max="14330" width="37.28515625" style="47" bestFit="1" customWidth="1"/>
    <col min="14331" max="14331" width="6.28515625" style="47" customWidth="1"/>
    <col min="14332" max="14332" width="9.85546875" style="47" customWidth="1"/>
    <col min="14333" max="14333" width="8.85546875" style="47" customWidth="1"/>
    <col min="14334" max="14334" width="10.7109375" style="47" customWidth="1"/>
    <col min="14335" max="14335" width="11.28515625" style="47" customWidth="1"/>
    <col min="14336" max="14584" width="9" style="47"/>
    <col min="14585" max="14585" width="5.28515625" style="47" customWidth="1"/>
    <col min="14586" max="14586" width="37.28515625" style="47" bestFit="1" customWidth="1"/>
    <col min="14587" max="14587" width="6.28515625" style="47" customWidth="1"/>
    <col min="14588" max="14588" width="9.85546875" style="47" customWidth="1"/>
    <col min="14589" max="14589" width="8.85546875" style="47" customWidth="1"/>
    <col min="14590" max="14590" width="10.7109375" style="47" customWidth="1"/>
    <col min="14591" max="14591" width="11.28515625" style="47" customWidth="1"/>
    <col min="14592" max="14840" width="9" style="47"/>
    <col min="14841" max="14841" width="5.28515625" style="47" customWidth="1"/>
    <col min="14842" max="14842" width="37.28515625" style="47" bestFit="1" customWidth="1"/>
    <col min="14843" max="14843" width="6.28515625" style="47" customWidth="1"/>
    <col min="14844" max="14844" width="9.85546875" style="47" customWidth="1"/>
    <col min="14845" max="14845" width="8.85546875" style="47" customWidth="1"/>
    <col min="14846" max="14846" width="10.7109375" style="47" customWidth="1"/>
    <col min="14847" max="14847" width="11.28515625" style="47" customWidth="1"/>
    <col min="14848" max="15096" width="9" style="47"/>
    <col min="15097" max="15097" width="5.28515625" style="47" customWidth="1"/>
    <col min="15098" max="15098" width="37.28515625" style="47" bestFit="1" customWidth="1"/>
    <col min="15099" max="15099" width="6.28515625" style="47" customWidth="1"/>
    <col min="15100" max="15100" width="9.85546875" style="47" customWidth="1"/>
    <col min="15101" max="15101" width="8.85546875" style="47" customWidth="1"/>
    <col min="15102" max="15102" width="10.7109375" style="47" customWidth="1"/>
    <col min="15103" max="15103" width="11.28515625" style="47" customWidth="1"/>
    <col min="15104" max="15352" width="9" style="47"/>
    <col min="15353" max="15353" width="5.28515625" style="47" customWidth="1"/>
    <col min="15354" max="15354" width="37.28515625" style="47" bestFit="1" customWidth="1"/>
    <col min="15355" max="15355" width="6.28515625" style="47" customWidth="1"/>
    <col min="15356" max="15356" width="9.85546875" style="47" customWidth="1"/>
    <col min="15357" max="15357" width="8.85546875" style="47" customWidth="1"/>
    <col min="15358" max="15358" width="10.7109375" style="47" customWidth="1"/>
    <col min="15359" max="15359" width="11.28515625" style="47" customWidth="1"/>
    <col min="15360" max="15608" width="9" style="47"/>
    <col min="15609" max="15609" width="5.28515625" style="47" customWidth="1"/>
    <col min="15610" max="15610" width="37.28515625" style="47" bestFit="1" customWidth="1"/>
    <col min="15611" max="15611" width="6.28515625" style="47" customWidth="1"/>
    <col min="15612" max="15612" width="9.85546875" style="47" customWidth="1"/>
    <col min="15613" max="15613" width="8.85546875" style="47" customWidth="1"/>
    <col min="15614" max="15614" width="10.7109375" style="47" customWidth="1"/>
    <col min="15615" max="15615" width="11.28515625" style="47" customWidth="1"/>
    <col min="15616" max="15864" width="9" style="47"/>
    <col min="15865" max="15865" width="5.28515625" style="47" customWidth="1"/>
    <col min="15866" max="15866" width="37.28515625" style="47" bestFit="1" customWidth="1"/>
    <col min="15867" max="15867" width="6.28515625" style="47" customWidth="1"/>
    <col min="15868" max="15868" width="9.85546875" style="47" customWidth="1"/>
    <col min="15869" max="15869" width="8.85546875" style="47" customWidth="1"/>
    <col min="15870" max="15870" width="10.7109375" style="47" customWidth="1"/>
    <col min="15871" max="15871" width="11.28515625" style="47" customWidth="1"/>
    <col min="15872" max="16120" width="9" style="47"/>
    <col min="16121" max="16121" width="5.28515625" style="47" customWidth="1"/>
    <col min="16122" max="16122" width="37.28515625" style="47" bestFit="1" customWidth="1"/>
    <col min="16123" max="16123" width="6.28515625" style="47" customWidth="1"/>
    <col min="16124" max="16124" width="9.85546875" style="47" customWidth="1"/>
    <col min="16125" max="16125" width="8.85546875" style="47" customWidth="1"/>
    <col min="16126" max="16126" width="10.7109375" style="47" customWidth="1"/>
    <col min="16127" max="16127" width="11.28515625" style="47" customWidth="1"/>
    <col min="16128" max="16383" width="9" style="47"/>
    <col min="16384" max="16384" width="9" style="47" customWidth="1"/>
  </cols>
  <sheetData>
    <row r="1" spans="1:7" ht="22.5" customHeight="1">
      <c r="A1" s="554" t="s">
        <v>176</v>
      </c>
      <c r="B1" s="554"/>
      <c r="C1" s="43"/>
      <c r="D1" s="44"/>
      <c r="E1" s="45"/>
      <c r="F1" s="490"/>
      <c r="G1" s="46"/>
    </row>
    <row r="2" spans="1:7" ht="22.5" customHeight="1">
      <c r="A2" s="555" t="s">
        <v>326</v>
      </c>
      <c r="B2" s="555"/>
      <c r="C2" s="555"/>
      <c r="D2" s="555"/>
      <c r="E2" s="555"/>
      <c r="F2" s="555"/>
      <c r="G2" s="555"/>
    </row>
    <row r="3" spans="1:7" ht="20.100000000000001" customHeight="1">
      <c r="A3" s="546" t="s">
        <v>2</v>
      </c>
      <c r="B3" s="547" t="s">
        <v>187</v>
      </c>
      <c r="C3" s="547" t="s">
        <v>3</v>
      </c>
      <c r="D3" s="547" t="s">
        <v>198</v>
      </c>
      <c r="E3" s="547" t="s">
        <v>197</v>
      </c>
      <c r="F3" s="547"/>
      <c r="G3" s="547"/>
    </row>
    <row r="4" spans="1:7" ht="20.100000000000001" customHeight="1">
      <c r="A4" s="546"/>
      <c r="B4" s="547"/>
      <c r="C4" s="547"/>
      <c r="D4" s="547"/>
      <c r="E4" s="556" t="s">
        <v>188</v>
      </c>
      <c r="F4" s="557" t="s">
        <v>189</v>
      </c>
      <c r="G4" s="557"/>
    </row>
    <row r="5" spans="1:7" ht="51" customHeight="1">
      <c r="A5" s="546"/>
      <c r="B5" s="547"/>
      <c r="C5" s="547"/>
      <c r="D5" s="547"/>
      <c r="E5" s="556"/>
      <c r="F5" s="491" t="s">
        <v>190</v>
      </c>
      <c r="G5" s="48" t="s">
        <v>191</v>
      </c>
    </row>
    <row r="6" spans="1:7" s="49" customFormat="1" ht="20.100000000000001" hidden="1" customHeight="1">
      <c r="A6" s="9" t="s">
        <v>192</v>
      </c>
      <c r="B6" s="9">
        <v>-2</v>
      </c>
      <c r="C6" s="9">
        <v>-3</v>
      </c>
      <c r="D6" s="214">
        <v>-4</v>
      </c>
      <c r="E6" s="9">
        <v>-5</v>
      </c>
      <c r="F6" s="492" t="s">
        <v>193</v>
      </c>
      <c r="G6" s="9">
        <v>-7</v>
      </c>
    </row>
    <row r="7" spans="1:7" s="53" customFormat="1" ht="18" hidden="1" customHeight="1">
      <c r="A7" s="30"/>
      <c r="B7" s="15" t="s">
        <v>8</v>
      </c>
      <c r="C7" s="11"/>
      <c r="D7" s="51">
        <f>'KH2021 được duyệt'!D9</f>
        <v>101671.33237999999</v>
      </c>
      <c r="E7" s="278">
        <f>'01CH'!D7</f>
        <v>101671.33237999999</v>
      </c>
      <c r="F7" s="493">
        <f>E7-D7</f>
        <v>0</v>
      </c>
      <c r="G7" s="52">
        <f>E7/D7*100</f>
        <v>100</v>
      </c>
    </row>
    <row r="8" spans="1:7" s="53" customFormat="1" ht="20.100000000000001" customHeight="1">
      <c r="A8" s="30" t="s">
        <v>9</v>
      </c>
      <c r="B8" s="15" t="s">
        <v>10</v>
      </c>
      <c r="C8" s="12" t="s">
        <v>11</v>
      </c>
      <c r="D8" s="283">
        <f>'KH2021 được duyệt'!D10</f>
        <v>96441.945188999991</v>
      </c>
      <c r="E8" s="278">
        <f>'01CH'!D9</f>
        <v>96821.688455999989</v>
      </c>
      <c r="F8" s="493">
        <f>E8-D8</f>
        <v>379.74326699999801</v>
      </c>
      <c r="G8" s="52">
        <f>D8/E8*100</f>
        <v>99.607791112656983</v>
      </c>
    </row>
    <row r="9" spans="1:7" s="53" customFormat="1" ht="20.100000000000001" customHeight="1">
      <c r="A9" s="30"/>
      <c r="B9" s="29" t="s">
        <v>66</v>
      </c>
      <c r="C9" s="12"/>
      <c r="D9" s="55"/>
      <c r="E9" s="279"/>
      <c r="F9" s="494"/>
      <c r="G9" s="56"/>
    </row>
    <row r="10" spans="1:7" ht="20.100000000000001" customHeight="1">
      <c r="A10" s="28" t="s">
        <v>12</v>
      </c>
      <c r="B10" s="17" t="s">
        <v>13</v>
      </c>
      <c r="C10" s="7" t="s">
        <v>14</v>
      </c>
      <c r="D10" s="281">
        <f>'KH2021 được duyệt'!D12</f>
        <v>4132.758041</v>
      </c>
      <c r="E10" s="279">
        <f>'01CH'!D11</f>
        <v>4176.227766</v>
      </c>
      <c r="F10" s="494">
        <f t="shared" ref="F10:F72" si="0">E10-D10</f>
        <v>43.469724999999926</v>
      </c>
      <c r="G10" s="56">
        <f>D10/E10*100</f>
        <v>98.959115080985271</v>
      </c>
    </row>
    <row r="11" spans="1:7" s="57" customFormat="1" ht="20.100000000000001" customHeight="1">
      <c r="A11" s="27"/>
      <c r="B11" s="21" t="s">
        <v>15</v>
      </c>
      <c r="C11" s="22" t="s">
        <v>16</v>
      </c>
      <c r="D11" s="282">
        <f>'KH2021 được duyệt'!D13</f>
        <v>2603.2316570000003</v>
      </c>
      <c r="E11" s="280">
        <f>'01CH'!D12</f>
        <v>2644.3313819999998</v>
      </c>
      <c r="F11" s="495">
        <f t="shared" si="0"/>
        <v>41.09972499999958</v>
      </c>
      <c r="G11" s="61">
        <f>D11/E11*100</f>
        <v>98.445742266655159</v>
      </c>
    </row>
    <row r="12" spans="1:7" s="57" customFormat="1" ht="18" hidden="1" customHeight="1">
      <c r="A12" s="27"/>
      <c r="B12" s="26" t="s">
        <v>17</v>
      </c>
      <c r="C12" s="22" t="s">
        <v>18</v>
      </c>
      <c r="D12" s="282">
        <f>'KH2021 được duyệt'!D14</f>
        <v>1528.3378670000002</v>
      </c>
      <c r="E12" s="280">
        <f>'01CH'!D13</f>
        <v>1530.7078670000003</v>
      </c>
      <c r="F12" s="495">
        <f t="shared" si="0"/>
        <v>2.3700000000001182</v>
      </c>
      <c r="G12" s="61">
        <f t="shared" ref="G12:G30" si="1">D12/E12*100</f>
        <v>99.845169672731544</v>
      </c>
    </row>
    <row r="13" spans="1:7" s="57" customFormat="1" ht="18" hidden="1" customHeight="1">
      <c r="A13" s="27"/>
      <c r="B13" s="27" t="s">
        <v>19</v>
      </c>
      <c r="C13" s="22" t="s">
        <v>20</v>
      </c>
      <c r="D13" s="282">
        <f>'KH2021 được duyệt'!D15</f>
        <v>1.188517</v>
      </c>
      <c r="E13" s="280">
        <f>'01CH'!D14</f>
        <v>1.188517</v>
      </c>
      <c r="F13" s="495">
        <f t="shared" si="0"/>
        <v>0</v>
      </c>
      <c r="G13" s="61">
        <f t="shared" si="1"/>
        <v>100</v>
      </c>
    </row>
    <row r="14" spans="1:7" s="57" customFormat="1" ht="20.100000000000001" customHeight="1">
      <c r="A14" s="28" t="s">
        <v>21</v>
      </c>
      <c r="B14" s="28" t="s">
        <v>22</v>
      </c>
      <c r="C14" s="7" t="s">
        <v>23</v>
      </c>
      <c r="D14" s="282">
        <f>'KH2021 được duyệt'!D16</f>
        <v>4855.9568580000005</v>
      </c>
      <c r="E14" s="279">
        <f>'01CH'!D15</f>
        <v>4926.7694400000009</v>
      </c>
      <c r="F14" s="494">
        <f t="shared" si="0"/>
        <v>70.812582000000475</v>
      </c>
      <c r="G14" s="56">
        <f t="shared" si="1"/>
        <v>98.562697466110762</v>
      </c>
    </row>
    <row r="15" spans="1:7" ht="20.100000000000001" customHeight="1">
      <c r="A15" s="28" t="s">
        <v>24</v>
      </c>
      <c r="B15" s="28" t="s">
        <v>25</v>
      </c>
      <c r="C15" s="7" t="s">
        <v>26</v>
      </c>
      <c r="D15" s="282">
        <f>'KH2021 được duyệt'!D17</f>
        <v>1442.8987540000003</v>
      </c>
      <c r="E15" s="279">
        <f>'01CH'!D16</f>
        <v>1427.0557840000004</v>
      </c>
      <c r="F15" s="494">
        <f t="shared" si="0"/>
        <v>-15.842969999999923</v>
      </c>
      <c r="G15" s="56">
        <f t="shared" si="1"/>
        <v>101.11018575290676</v>
      </c>
    </row>
    <row r="16" spans="1:7" ht="20.100000000000001" customHeight="1">
      <c r="A16" s="28" t="s">
        <v>27</v>
      </c>
      <c r="B16" s="17" t="s">
        <v>28</v>
      </c>
      <c r="C16" s="7" t="s">
        <v>29</v>
      </c>
      <c r="D16" s="282">
        <f>'KH2021 được duyệt'!D18</f>
        <v>16129.683577000002</v>
      </c>
      <c r="E16" s="279">
        <f>'01CH'!D17</f>
        <v>16147.783577</v>
      </c>
      <c r="F16" s="494">
        <f t="shared" si="0"/>
        <v>18.099999999998545</v>
      </c>
      <c r="G16" s="56">
        <f>D16/E16*100</f>
        <v>99.887910313426673</v>
      </c>
    </row>
    <row r="17" spans="1:7" s="57" customFormat="1" ht="18" hidden="1" customHeight="1">
      <c r="A17" s="27"/>
      <c r="B17" s="27" t="s">
        <v>30</v>
      </c>
      <c r="C17" s="22" t="s">
        <v>31</v>
      </c>
      <c r="D17" s="282">
        <f>'KH2021 được duyệt'!D19</f>
        <v>12364.122211000002</v>
      </c>
      <c r="E17" s="279">
        <f>'01CH'!D18</f>
        <v>12366.722211</v>
      </c>
      <c r="F17" s="494">
        <f t="shared" si="0"/>
        <v>2.5999999999985448</v>
      </c>
      <c r="G17" s="56">
        <f t="shared" si="1"/>
        <v>99.978975835669004</v>
      </c>
    </row>
    <row r="18" spans="1:7" s="57" customFormat="1" ht="18" hidden="1" customHeight="1">
      <c r="A18" s="27"/>
      <c r="B18" s="27" t="s">
        <v>32</v>
      </c>
      <c r="C18" s="22" t="s">
        <v>33</v>
      </c>
      <c r="D18" s="282">
        <f>'KH2021 được duyệt'!D20</f>
        <v>782.26155700000004</v>
      </c>
      <c r="E18" s="279">
        <f>'01CH'!D19</f>
        <v>789.76155700000004</v>
      </c>
      <c r="F18" s="494">
        <f t="shared" si="0"/>
        <v>7.5</v>
      </c>
      <c r="G18" s="56">
        <f t="shared" si="1"/>
        <v>99.050346280655944</v>
      </c>
    </row>
    <row r="19" spans="1:7" s="57" customFormat="1" ht="18" hidden="1" customHeight="1">
      <c r="A19" s="27"/>
      <c r="B19" s="27" t="s">
        <v>34</v>
      </c>
      <c r="C19" s="22" t="s">
        <v>35</v>
      </c>
      <c r="D19" s="282">
        <f>'KH2021 được duyệt'!D21</f>
        <v>2983.2998089999996</v>
      </c>
      <c r="E19" s="279">
        <f>'01CH'!D20</f>
        <v>2991.2998089999996</v>
      </c>
      <c r="F19" s="494">
        <f t="shared" si="0"/>
        <v>8</v>
      </c>
      <c r="G19" s="56">
        <f t="shared" si="1"/>
        <v>99.732557733734012</v>
      </c>
    </row>
    <row r="20" spans="1:7" ht="20.100000000000001" customHeight="1">
      <c r="A20" s="28" t="s">
        <v>36</v>
      </c>
      <c r="B20" s="17" t="s">
        <v>37</v>
      </c>
      <c r="C20" s="7" t="s">
        <v>38</v>
      </c>
      <c r="D20" s="282">
        <f>'KH2021 được duyệt'!D22</f>
        <v>0</v>
      </c>
      <c r="E20" s="279">
        <f>'01CH'!D21</f>
        <v>0</v>
      </c>
      <c r="F20" s="494">
        <f t="shared" si="0"/>
        <v>0</v>
      </c>
      <c r="G20" s="56"/>
    </row>
    <row r="21" spans="1:7" s="57" customFormat="1" ht="18" hidden="1" customHeight="1">
      <c r="A21" s="27"/>
      <c r="B21" s="27" t="s">
        <v>39</v>
      </c>
      <c r="C21" s="22" t="s">
        <v>40</v>
      </c>
      <c r="D21" s="282">
        <f>'KH2021 được duyệt'!D23</f>
        <v>0</v>
      </c>
      <c r="E21" s="279">
        <f>'01CH'!D22</f>
        <v>0</v>
      </c>
      <c r="F21" s="494">
        <f t="shared" si="0"/>
        <v>0</v>
      </c>
      <c r="G21" s="56"/>
    </row>
    <row r="22" spans="1:7" s="59" customFormat="1" ht="18" hidden="1" customHeight="1">
      <c r="A22" s="27"/>
      <c r="B22" s="27" t="s">
        <v>41</v>
      </c>
      <c r="C22" s="22" t="s">
        <v>42</v>
      </c>
      <c r="D22" s="282">
        <f>'KH2021 được duyệt'!D24</f>
        <v>0</v>
      </c>
      <c r="E22" s="279">
        <f>'01CH'!D23</f>
        <v>0</v>
      </c>
      <c r="F22" s="494">
        <f t="shared" si="0"/>
        <v>0</v>
      </c>
      <c r="G22" s="56"/>
    </row>
    <row r="23" spans="1:7" s="57" customFormat="1" ht="32.25" hidden="1" customHeight="1">
      <c r="A23" s="27"/>
      <c r="B23" s="27" t="s">
        <v>43</v>
      </c>
      <c r="C23" s="22" t="s">
        <v>44</v>
      </c>
      <c r="D23" s="282">
        <f>'KH2021 được duyệt'!D25</f>
        <v>0</v>
      </c>
      <c r="E23" s="279">
        <f>'01CH'!D24</f>
        <v>0</v>
      </c>
      <c r="F23" s="494">
        <f t="shared" si="0"/>
        <v>0</v>
      </c>
      <c r="G23" s="56"/>
    </row>
    <row r="24" spans="1:7" ht="18.75" customHeight="1">
      <c r="A24" s="28" t="s">
        <v>45</v>
      </c>
      <c r="B24" s="17" t="s">
        <v>46</v>
      </c>
      <c r="C24" s="7" t="s">
        <v>47</v>
      </c>
      <c r="D24" s="282">
        <f>'KH2021 được duyệt'!D26</f>
        <v>69651.442958</v>
      </c>
      <c r="E24" s="279">
        <f>'01CH'!D25</f>
        <v>69912.898357999991</v>
      </c>
      <c r="F24" s="494">
        <f t="shared" si="0"/>
        <v>261.45539999999164</v>
      </c>
      <c r="G24" s="56">
        <f t="shared" si="1"/>
        <v>99.626026947615358</v>
      </c>
    </row>
    <row r="25" spans="1:7" s="57" customFormat="1" ht="31.5" customHeight="1">
      <c r="A25" s="27"/>
      <c r="B25" s="29" t="s">
        <v>194</v>
      </c>
      <c r="C25" s="22" t="s">
        <v>49</v>
      </c>
      <c r="D25" s="282">
        <f>'KH2021 được duyệt'!D27</f>
        <v>42379.251530000001</v>
      </c>
      <c r="E25" s="279">
        <f>'01CH'!D26</f>
        <v>48196.303059999977</v>
      </c>
      <c r="F25" s="494">
        <f t="shared" si="0"/>
        <v>5817.0515299999752</v>
      </c>
      <c r="G25" s="56">
        <f t="shared" si="1"/>
        <v>87.930502630547664</v>
      </c>
    </row>
    <row r="26" spans="1:7" s="57" customFormat="1" ht="18" hidden="1" customHeight="1">
      <c r="A26" s="27"/>
      <c r="B26" s="27" t="s">
        <v>50</v>
      </c>
      <c r="C26" s="22" t="s">
        <v>51</v>
      </c>
      <c r="D26" s="282">
        <f>'KH2021 được duyệt'!D28</f>
        <v>3415.2136249999994</v>
      </c>
      <c r="E26" s="279">
        <f>'01CH'!D27</f>
        <v>3307.329025</v>
      </c>
      <c r="F26" s="494">
        <f t="shared" si="0"/>
        <v>-107.88459999999941</v>
      </c>
      <c r="G26" s="56">
        <f t="shared" si="1"/>
        <v>103.26198570461248</v>
      </c>
    </row>
    <row r="27" spans="1:7" s="57" customFormat="1" ht="18" hidden="1" customHeight="1">
      <c r="A27" s="27"/>
      <c r="B27" s="27" t="s">
        <v>52</v>
      </c>
      <c r="C27" s="22" t="s">
        <v>53</v>
      </c>
      <c r="D27" s="282">
        <f>'KH2021 được duyệt'!D29</f>
        <v>23856.977803000002</v>
      </c>
      <c r="E27" s="279">
        <f>'01CH'!D28</f>
        <v>18409.266273000016</v>
      </c>
      <c r="F27" s="494">
        <f t="shared" si="0"/>
        <v>-5447.7115299999859</v>
      </c>
      <c r="G27" s="56">
        <f t="shared" si="1"/>
        <v>129.59222518275965</v>
      </c>
    </row>
    <row r="28" spans="1:7" ht="20.100000000000001" customHeight="1">
      <c r="A28" s="28" t="s">
        <v>54</v>
      </c>
      <c r="B28" s="28" t="s">
        <v>55</v>
      </c>
      <c r="C28" s="7" t="s">
        <v>56</v>
      </c>
      <c r="D28" s="282">
        <f>'KH2021 được duyệt'!D30</f>
        <v>217.73754499999998</v>
      </c>
      <c r="E28" s="279">
        <f>'01CH'!D29</f>
        <v>219.486075</v>
      </c>
      <c r="F28" s="494">
        <f t="shared" si="0"/>
        <v>1.7485300000000166</v>
      </c>
      <c r="G28" s="56">
        <f t="shared" si="1"/>
        <v>99.203352650048515</v>
      </c>
    </row>
    <row r="29" spans="1:7" ht="18" customHeight="1">
      <c r="A29" s="28" t="s">
        <v>57</v>
      </c>
      <c r="B29" s="28" t="s">
        <v>58</v>
      </c>
      <c r="C29" s="7" t="s">
        <v>59</v>
      </c>
      <c r="D29" s="282">
        <f>'KH2021 được duyệt'!D31</f>
        <v>0</v>
      </c>
      <c r="E29" s="279">
        <f>'01CH'!D30</f>
        <v>0</v>
      </c>
      <c r="F29" s="494">
        <f t="shared" si="0"/>
        <v>0</v>
      </c>
      <c r="G29" s="56"/>
    </row>
    <row r="30" spans="1:7" ht="20.100000000000001" customHeight="1">
      <c r="A30" s="28" t="s">
        <v>60</v>
      </c>
      <c r="B30" s="28" t="s">
        <v>61</v>
      </c>
      <c r="C30" s="7" t="s">
        <v>62</v>
      </c>
      <c r="D30" s="282">
        <f>'KH2021 được duyệt'!D32</f>
        <v>11.467455999999999</v>
      </c>
      <c r="E30" s="279">
        <f>'01CH'!D31</f>
        <v>11.467455999999999</v>
      </c>
      <c r="F30" s="494">
        <f t="shared" si="0"/>
        <v>0</v>
      </c>
      <c r="G30" s="56">
        <f t="shared" si="1"/>
        <v>100</v>
      </c>
    </row>
    <row r="31" spans="1:7" s="53" customFormat="1" ht="20.100000000000001" customHeight="1">
      <c r="A31" s="30" t="s">
        <v>63</v>
      </c>
      <c r="B31" s="30" t="s">
        <v>64</v>
      </c>
      <c r="C31" s="12" t="s">
        <v>65</v>
      </c>
      <c r="D31" s="302">
        <f>'KH2021 được duyệt'!D33</f>
        <v>4511.9451939999999</v>
      </c>
      <c r="E31" s="71">
        <f>'01CH'!D32</f>
        <v>4117.158727</v>
      </c>
      <c r="F31" s="493">
        <f t="shared" si="0"/>
        <v>-394.7864669999999</v>
      </c>
      <c r="G31" s="52">
        <f>E31/D31*100</f>
        <v>91.250193652064112</v>
      </c>
    </row>
    <row r="32" spans="1:7" s="57" customFormat="1" ht="20.100000000000001" customHeight="1">
      <c r="A32" s="27"/>
      <c r="B32" s="27" t="s">
        <v>199</v>
      </c>
      <c r="C32" s="22"/>
      <c r="D32" s="70"/>
      <c r="E32" s="72"/>
      <c r="F32" s="494"/>
      <c r="G32" s="61"/>
    </row>
    <row r="33" spans="1:7" ht="20.100000000000001" customHeight="1">
      <c r="A33" s="28" t="s">
        <v>67</v>
      </c>
      <c r="B33" s="28" t="s">
        <v>68</v>
      </c>
      <c r="C33" s="7" t="s">
        <v>69</v>
      </c>
      <c r="D33" s="281">
        <f>'KH2021 được duyệt'!D35</f>
        <v>169.79466199999999</v>
      </c>
      <c r="E33" s="279">
        <f>'01CH'!D34</f>
        <v>121.902142</v>
      </c>
      <c r="F33" s="494">
        <f t="shared" si="0"/>
        <v>-47.89251999999999</v>
      </c>
      <c r="G33" s="56">
        <f>E33/D33*100</f>
        <v>71.793860044905301</v>
      </c>
    </row>
    <row r="34" spans="1:7" ht="20.100000000000001" customHeight="1">
      <c r="A34" s="28" t="s">
        <v>70</v>
      </c>
      <c r="B34" s="28" t="s">
        <v>71</v>
      </c>
      <c r="C34" s="7" t="s">
        <v>72</v>
      </c>
      <c r="D34" s="281">
        <f>'KH2021 được duyệt'!D36</f>
        <v>1.646002</v>
      </c>
      <c r="E34" s="279">
        <f>'01CH'!D35</f>
        <v>0.84590200000000004</v>
      </c>
      <c r="F34" s="494">
        <f t="shared" si="0"/>
        <v>-0.80009999999999992</v>
      </c>
      <c r="G34" s="56">
        <f t="shared" ref="G34:G72" si="2">E34/D34*100</f>
        <v>51.391310581639637</v>
      </c>
    </row>
    <row r="35" spans="1:7" ht="20.100000000000001" customHeight="1">
      <c r="A35" s="28" t="s">
        <v>73</v>
      </c>
      <c r="B35" s="28" t="s">
        <v>74</v>
      </c>
      <c r="C35" s="7" t="s">
        <v>75</v>
      </c>
      <c r="D35" s="281">
        <f>'KH2021 được duyệt'!D37</f>
        <v>0</v>
      </c>
      <c r="E35" s="279">
        <f>'01CH'!D36</f>
        <v>0</v>
      </c>
      <c r="F35" s="494">
        <f t="shared" si="0"/>
        <v>0</v>
      </c>
      <c r="G35" s="56"/>
    </row>
    <row r="36" spans="1:7" ht="18" hidden="1" customHeight="1">
      <c r="A36" s="28"/>
      <c r="B36" s="60" t="s">
        <v>77</v>
      </c>
      <c r="C36" s="7" t="s">
        <v>78</v>
      </c>
      <c r="D36" s="281">
        <f>'KH2021 được duyệt'!D38</f>
        <v>0</v>
      </c>
      <c r="E36" s="279">
        <f>'01CH'!D37</f>
        <v>0</v>
      </c>
      <c r="F36" s="494">
        <f t="shared" si="0"/>
        <v>0</v>
      </c>
      <c r="G36" s="56"/>
    </row>
    <row r="37" spans="1:7" ht="20.100000000000001" customHeight="1">
      <c r="A37" s="28" t="s">
        <v>76</v>
      </c>
      <c r="B37" s="28" t="s">
        <v>79</v>
      </c>
      <c r="C37" s="7" t="s">
        <v>80</v>
      </c>
      <c r="D37" s="281">
        <f>'KH2021 được duyệt'!D39</f>
        <v>0</v>
      </c>
      <c r="E37" s="279">
        <f>'01CH'!D38</f>
        <v>0</v>
      </c>
      <c r="F37" s="494">
        <f t="shared" si="0"/>
        <v>0</v>
      </c>
      <c r="G37" s="56"/>
    </row>
    <row r="38" spans="1:7" ht="20.100000000000001" customHeight="1">
      <c r="A38" s="28" t="s">
        <v>81</v>
      </c>
      <c r="B38" s="28" t="s">
        <v>82</v>
      </c>
      <c r="C38" s="7" t="s">
        <v>83</v>
      </c>
      <c r="D38" s="281">
        <f>'KH2021 được duyệt'!D40</f>
        <v>27.350244999999997</v>
      </c>
      <c r="E38" s="279">
        <f>'01CH'!D39</f>
        <v>19.166245000000004</v>
      </c>
      <c r="F38" s="494">
        <f t="shared" si="0"/>
        <v>-8.1839999999999939</v>
      </c>
      <c r="G38" s="56">
        <f t="shared" si="2"/>
        <v>70.077050498085143</v>
      </c>
    </row>
    <row r="39" spans="1:7" ht="20.100000000000001" customHeight="1">
      <c r="A39" s="28" t="s">
        <v>84</v>
      </c>
      <c r="B39" s="31" t="s">
        <v>85</v>
      </c>
      <c r="C39" s="7" t="s">
        <v>86</v>
      </c>
      <c r="D39" s="281">
        <f>'KH2021 được duyệt'!D41</f>
        <v>23.090659000000002</v>
      </c>
      <c r="E39" s="279">
        <f>'01CH'!D40</f>
        <v>16.286808999999998</v>
      </c>
      <c r="F39" s="494">
        <f t="shared" si="0"/>
        <v>-6.8038500000000042</v>
      </c>
      <c r="G39" s="56">
        <f t="shared" si="2"/>
        <v>70.534188738398484</v>
      </c>
    </row>
    <row r="40" spans="1:7" ht="20.100000000000001" customHeight="1">
      <c r="A40" s="28" t="s">
        <v>87</v>
      </c>
      <c r="B40" s="28" t="s">
        <v>88</v>
      </c>
      <c r="C40" s="7" t="s">
        <v>89</v>
      </c>
      <c r="D40" s="281">
        <f>'KH2021 được duyệt'!D42</f>
        <v>3.2216000000000002E-2</v>
      </c>
      <c r="E40" s="279">
        <f>'01CH'!D41</f>
        <v>3.2216000000000002E-2</v>
      </c>
      <c r="F40" s="494">
        <f t="shared" si="0"/>
        <v>0</v>
      </c>
      <c r="G40" s="56">
        <f t="shared" si="2"/>
        <v>100</v>
      </c>
    </row>
    <row r="41" spans="1:7" s="53" customFormat="1" ht="20.100000000000001" customHeight="1">
      <c r="A41" s="28" t="s">
        <v>90</v>
      </c>
      <c r="B41" s="32" t="s">
        <v>91</v>
      </c>
      <c r="C41" s="7" t="s">
        <v>92</v>
      </c>
      <c r="D41" s="281">
        <f>'KH2021 được duyệt'!D43</f>
        <v>34.445571999999999</v>
      </c>
      <c r="E41" s="279">
        <f>'01CH'!D42</f>
        <v>2.065572</v>
      </c>
      <c r="F41" s="494">
        <f t="shared" si="0"/>
        <v>-32.379999999999995</v>
      </c>
      <c r="G41" s="56">
        <f t="shared" si="2"/>
        <v>5.9966256330421803</v>
      </c>
    </row>
    <row r="42" spans="1:7" ht="33.75" customHeight="1">
      <c r="A42" s="28" t="s">
        <v>93</v>
      </c>
      <c r="B42" s="31" t="s">
        <v>94</v>
      </c>
      <c r="C42" s="7" t="s">
        <v>95</v>
      </c>
      <c r="D42" s="281">
        <f>'KH2021 được duyệt'!D44</f>
        <v>2160.0330319999998</v>
      </c>
      <c r="E42" s="72">
        <f>'01CH'!D43</f>
        <v>1718.1761750000001</v>
      </c>
      <c r="F42" s="494">
        <f t="shared" si="0"/>
        <v>-441.85685699999976</v>
      </c>
      <c r="G42" s="56">
        <f t="shared" si="2"/>
        <v>79.543976853405823</v>
      </c>
    </row>
    <row r="43" spans="1:7" s="57" customFormat="1" ht="20.100000000000001" customHeight="1">
      <c r="A43" s="27"/>
      <c r="B43" s="29" t="s">
        <v>66</v>
      </c>
      <c r="C43" s="22"/>
      <c r="D43" s="26"/>
      <c r="E43" s="72"/>
      <c r="F43" s="494"/>
      <c r="G43" s="56"/>
    </row>
    <row r="44" spans="1:7" ht="20.100000000000001" customHeight="1">
      <c r="A44" s="16" t="s">
        <v>96</v>
      </c>
      <c r="B44" s="31" t="s">
        <v>97</v>
      </c>
      <c r="C44" s="7" t="s">
        <v>98</v>
      </c>
      <c r="D44" s="281">
        <f>'KH2021 được duyệt'!D46</f>
        <v>1566.576992</v>
      </c>
      <c r="E44" s="279">
        <f>'01CH'!D45</f>
        <v>1348.9446919999998</v>
      </c>
      <c r="F44" s="494">
        <f t="shared" si="0"/>
        <v>-217.63230000000021</v>
      </c>
      <c r="G44" s="56">
        <f t="shared" si="2"/>
        <v>86.107781416976138</v>
      </c>
    </row>
    <row r="45" spans="1:7" ht="20.100000000000001" customHeight="1">
      <c r="A45" s="16" t="s">
        <v>96</v>
      </c>
      <c r="B45" s="31" t="s">
        <v>99</v>
      </c>
      <c r="C45" s="7" t="s">
        <v>100</v>
      </c>
      <c r="D45" s="281">
        <f>'KH2021 được duyệt'!D47</f>
        <v>82.340306999999981</v>
      </c>
      <c r="E45" s="279">
        <f>'01CH'!D46</f>
        <v>79.030449999999988</v>
      </c>
      <c r="F45" s="494">
        <f t="shared" si="0"/>
        <v>-3.3098569999999938</v>
      </c>
      <c r="G45" s="56">
        <f t="shared" si="2"/>
        <v>95.980271241884012</v>
      </c>
    </row>
    <row r="46" spans="1:7" ht="20.100000000000001" customHeight="1">
      <c r="A46" s="16" t="s">
        <v>96</v>
      </c>
      <c r="B46" s="31" t="s">
        <v>101</v>
      </c>
      <c r="C46" s="7" t="s">
        <v>102</v>
      </c>
      <c r="D46" s="281">
        <f>'KH2021 được duyệt'!D48</f>
        <v>1.5058359999999997</v>
      </c>
      <c r="E46" s="279">
        <f>'01CH'!D47</f>
        <v>1.033836</v>
      </c>
      <c r="F46" s="494">
        <f t="shared" si="0"/>
        <v>-0.47199999999999975</v>
      </c>
      <c r="G46" s="56">
        <f t="shared" si="2"/>
        <v>68.655285170496654</v>
      </c>
    </row>
    <row r="47" spans="1:7" ht="20.100000000000001" customHeight="1">
      <c r="A47" s="16" t="s">
        <v>96</v>
      </c>
      <c r="B47" s="31" t="s">
        <v>103</v>
      </c>
      <c r="C47" s="7" t="s">
        <v>104</v>
      </c>
      <c r="D47" s="281">
        <f>'KH2021 được duyệt'!D49</f>
        <v>4.1026220000000002</v>
      </c>
      <c r="E47" s="279">
        <f>'01CH'!D48</f>
        <v>3.481182</v>
      </c>
      <c r="F47" s="494">
        <f t="shared" si="0"/>
        <v>-0.62144000000000021</v>
      </c>
      <c r="G47" s="56">
        <f t="shared" si="2"/>
        <v>84.852613767488208</v>
      </c>
    </row>
    <row r="48" spans="1:7" ht="20.100000000000001" customHeight="1">
      <c r="A48" s="16" t="s">
        <v>96</v>
      </c>
      <c r="B48" s="31" t="s">
        <v>195</v>
      </c>
      <c r="C48" s="7" t="s">
        <v>106</v>
      </c>
      <c r="D48" s="281">
        <f>'KH2021 được duyệt'!D50</f>
        <v>36.166404</v>
      </c>
      <c r="E48" s="279">
        <f>'01CH'!D49</f>
        <v>34.908344</v>
      </c>
      <c r="F48" s="494">
        <f t="shared" si="0"/>
        <v>-1.2580600000000004</v>
      </c>
      <c r="G48" s="56">
        <f t="shared" si="2"/>
        <v>96.521467824116542</v>
      </c>
    </row>
    <row r="49" spans="1:7" ht="20.100000000000001" customHeight="1">
      <c r="A49" s="16" t="s">
        <v>96</v>
      </c>
      <c r="B49" s="31" t="s">
        <v>107</v>
      </c>
      <c r="C49" s="7" t="s">
        <v>108</v>
      </c>
      <c r="D49" s="281">
        <f>'KH2021 được duyệt'!D51</f>
        <v>8.508856999999999</v>
      </c>
      <c r="E49" s="279">
        <f>'01CH'!D50</f>
        <v>7.1888570000000005</v>
      </c>
      <c r="F49" s="494">
        <f t="shared" si="0"/>
        <v>-1.3199999999999985</v>
      </c>
      <c r="G49" s="56">
        <f t="shared" si="2"/>
        <v>84.486753038627882</v>
      </c>
    </row>
    <row r="50" spans="1:7" ht="20.100000000000001" customHeight="1">
      <c r="A50" s="16" t="s">
        <v>96</v>
      </c>
      <c r="B50" s="31" t="s">
        <v>109</v>
      </c>
      <c r="C50" s="7" t="s">
        <v>110</v>
      </c>
      <c r="D50" s="281">
        <f>'KH2021 được duyệt'!D52</f>
        <v>330.46585799999991</v>
      </c>
      <c r="E50" s="279">
        <f>'01CH'!D51</f>
        <v>113.442458</v>
      </c>
      <c r="F50" s="494">
        <f t="shared" si="0"/>
        <v>-217.02339999999992</v>
      </c>
      <c r="G50" s="56">
        <f t="shared" si="2"/>
        <v>34.32804183965051</v>
      </c>
    </row>
    <row r="51" spans="1:7" ht="20.100000000000001" customHeight="1">
      <c r="A51" s="16" t="s">
        <v>96</v>
      </c>
      <c r="B51" s="31" t="s">
        <v>111</v>
      </c>
      <c r="C51" s="7" t="s">
        <v>112</v>
      </c>
      <c r="D51" s="281">
        <f>'KH2021 được duyệt'!D53</f>
        <v>0.38142199999999998</v>
      </c>
      <c r="E51" s="279">
        <f>'01CH'!D52</f>
        <v>0.36142200000000002</v>
      </c>
      <c r="F51" s="494">
        <f t="shared" si="0"/>
        <v>-1.9999999999999962E-2</v>
      </c>
      <c r="G51" s="56">
        <f t="shared" si="2"/>
        <v>94.756463969042173</v>
      </c>
    </row>
    <row r="52" spans="1:7" ht="20.100000000000001" customHeight="1">
      <c r="A52" s="16" t="s">
        <v>96</v>
      </c>
      <c r="B52" s="31" t="s">
        <v>113</v>
      </c>
      <c r="C52" s="7" t="s">
        <v>114</v>
      </c>
      <c r="D52" s="281">
        <f>'KH2021 được duyệt'!D54</f>
        <v>0</v>
      </c>
      <c r="E52" s="72">
        <f>'01CH'!D53</f>
        <v>0</v>
      </c>
      <c r="F52" s="494">
        <f t="shared" si="0"/>
        <v>0</v>
      </c>
      <c r="G52" s="56"/>
    </row>
    <row r="53" spans="1:7" ht="20.100000000000001" customHeight="1">
      <c r="A53" s="16" t="s">
        <v>96</v>
      </c>
      <c r="B53" s="28" t="s">
        <v>115</v>
      </c>
      <c r="C53" s="7" t="s">
        <v>116</v>
      </c>
      <c r="D53" s="281">
        <f>'KH2021 được duyệt'!D55</f>
        <v>0.288526</v>
      </c>
      <c r="E53" s="279">
        <f>'01CH'!D54</f>
        <v>0.288526</v>
      </c>
      <c r="F53" s="494">
        <f t="shared" si="0"/>
        <v>0</v>
      </c>
      <c r="G53" s="56">
        <f t="shared" si="2"/>
        <v>100</v>
      </c>
    </row>
    <row r="54" spans="1:7" ht="20.100000000000001" customHeight="1">
      <c r="A54" s="16" t="s">
        <v>96</v>
      </c>
      <c r="B54" s="33" t="s">
        <v>117</v>
      </c>
      <c r="C54" s="7" t="s">
        <v>118</v>
      </c>
      <c r="D54" s="281">
        <f>'KH2021 được duyệt'!D56</f>
        <v>50.781441000000001</v>
      </c>
      <c r="E54" s="279">
        <f>'01CH'!D55</f>
        <v>50.581441000000005</v>
      </c>
      <c r="F54" s="494">
        <f t="shared" si="0"/>
        <v>-0.19999999999999574</v>
      </c>
      <c r="G54" s="56">
        <f t="shared" si="2"/>
        <v>99.606155327494548</v>
      </c>
    </row>
    <row r="55" spans="1:7" ht="20.100000000000001" customHeight="1">
      <c r="A55" s="16" t="s">
        <v>96</v>
      </c>
      <c r="B55" s="32" t="s">
        <v>119</v>
      </c>
      <c r="C55" s="7" t="s">
        <v>120</v>
      </c>
      <c r="D55" s="281">
        <f>'KH2021 được duyệt'!D57</f>
        <v>0.68459199999999998</v>
      </c>
      <c r="E55" s="279">
        <f>'01CH'!D56</f>
        <v>0.68459199999999998</v>
      </c>
      <c r="F55" s="494">
        <f t="shared" si="0"/>
        <v>0</v>
      </c>
      <c r="G55" s="56">
        <f t="shared" si="2"/>
        <v>100</v>
      </c>
    </row>
    <row r="56" spans="1:7" ht="33" customHeight="1">
      <c r="A56" s="16" t="s">
        <v>96</v>
      </c>
      <c r="B56" s="32" t="s">
        <v>196</v>
      </c>
      <c r="C56" s="7" t="s">
        <v>122</v>
      </c>
      <c r="D56" s="281">
        <f>'KH2021 được duyệt'!D58</f>
        <v>76.249455999999995</v>
      </c>
      <c r="E56" s="279">
        <f>'01CH'!D57</f>
        <v>76.249656000000002</v>
      </c>
      <c r="F56" s="494">
        <f t="shared" si="0"/>
        <v>2.0000000000663931E-4</v>
      </c>
      <c r="G56" s="56">
        <f t="shared" si="2"/>
        <v>100.00026229695331</v>
      </c>
    </row>
    <row r="57" spans="1:7" ht="20.100000000000001" customHeight="1">
      <c r="A57" s="16" t="s">
        <v>96</v>
      </c>
      <c r="B57" s="31" t="s">
        <v>123</v>
      </c>
      <c r="C57" s="7" t="s">
        <v>124</v>
      </c>
      <c r="D57" s="281">
        <f>'KH2021 được duyệt'!D59</f>
        <v>0</v>
      </c>
      <c r="E57" s="72">
        <f>'01CH'!D58</f>
        <v>0</v>
      </c>
      <c r="F57" s="494">
        <f t="shared" si="0"/>
        <v>0</v>
      </c>
      <c r="G57" s="56"/>
    </row>
    <row r="58" spans="1:7" ht="20.100000000000001" customHeight="1">
      <c r="A58" s="16" t="s">
        <v>96</v>
      </c>
      <c r="B58" s="31" t="s">
        <v>125</v>
      </c>
      <c r="C58" s="7" t="s">
        <v>126</v>
      </c>
      <c r="D58" s="281">
        <f>'KH2021 được duyệt'!D60</f>
        <v>0.14613200000000001</v>
      </c>
      <c r="E58" s="279">
        <f>'01CH'!D59</f>
        <v>0.14613200000000001</v>
      </c>
      <c r="F58" s="494">
        <f t="shared" si="0"/>
        <v>0</v>
      </c>
      <c r="G58" s="56">
        <f t="shared" si="2"/>
        <v>100</v>
      </c>
    </row>
    <row r="59" spans="1:7" ht="20.100000000000001" customHeight="1">
      <c r="A59" s="16" t="s">
        <v>96</v>
      </c>
      <c r="B59" s="31" t="s">
        <v>127</v>
      </c>
      <c r="C59" s="7" t="s">
        <v>128</v>
      </c>
      <c r="D59" s="281">
        <f>'KH2021 được duyệt'!D61</f>
        <v>1.834587</v>
      </c>
      <c r="E59" s="279">
        <f>'01CH'!D60</f>
        <v>1.834587</v>
      </c>
      <c r="F59" s="494">
        <f t="shared" si="0"/>
        <v>0</v>
      </c>
      <c r="G59" s="56">
        <f t="shared" si="2"/>
        <v>100</v>
      </c>
    </row>
    <row r="60" spans="1:7" ht="20.100000000000001" customHeight="1">
      <c r="A60" s="28" t="s">
        <v>129</v>
      </c>
      <c r="B60" s="28" t="s">
        <v>130</v>
      </c>
      <c r="C60" s="7" t="s">
        <v>131</v>
      </c>
      <c r="D60" s="281">
        <f>'KH2021 được duyệt'!D62</f>
        <v>0</v>
      </c>
      <c r="E60" s="72">
        <f>'01CH'!D61</f>
        <v>0</v>
      </c>
      <c r="F60" s="494">
        <f t="shared" si="0"/>
        <v>0</v>
      </c>
      <c r="G60" s="56"/>
    </row>
    <row r="61" spans="1:7" s="53" customFormat="1" ht="20.100000000000001" customHeight="1">
      <c r="A61" s="28" t="s">
        <v>132</v>
      </c>
      <c r="B61" s="32" t="s">
        <v>133</v>
      </c>
      <c r="C61" s="7" t="s">
        <v>134</v>
      </c>
      <c r="D61" s="281">
        <f>'KH2021 được duyệt'!D63</f>
        <v>11.571136999999997</v>
      </c>
      <c r="E61" s="279">
        <f>'01CH'!D62</f>
        <v>10.069836999999998</v>
      </c>
      <c r="F61" s="494">
        <f t="shared" si="0"/>
        <v>-1.5012999999999987</v>
      </c>
      <c r="G61" s="56">
        <f t="shared" si="2"/>
        <v>87.025475543155366</v>
      </c>
    </row>
    <row r="62" spans="1:7" s="53" customFormat="1" ht="20.100000000000001" customHeight="1">
      <c r="A62" s="28" t="s">
        <v>135</v>
      </c>
      <c r="B62" s="32" t="s">
        <v>136</v>
      </c>
      <c r="C62" s="7" t="s">
        <v>137</v>
      </c>
      <c r="D62" s="281">
        <f>'KH2021 được duyệt'!D64</f>
        <v>0.89298599999999995</v>
      </c>
      <c r="E62" s="279">
        <f>'01CH'!D63</f>
        <v>0.122986</v>
      </c>
      <c r="F62" s="494">
        <f t="shared" si="0"/>
        <v>-0.76999999999999991</v>
      </c>
      <c r="G62" s="56">
        <f t="shared" si="2"/>
        <v>13.772444360829846</v>
      </c>
    </row>
    <row r="63" spans="1:7" ht="20.100000000000001" customHeight="1">
      <c r="A63" s="28" t="s">
        <v>138</v>
      </c>
      <c r="B63" s="33" t="s">
        <v>139</v>
      </c>
      <c r="C63" s="7" t="s">
        <v>140</v>
      </c>
      <c r="D63" s="281">
        <f>'KH2021 được duyệt'!D65</f>
        <v>676.01169500000003</v>
      </c>
      <c r="E63" s="279">
        <f>'01CH'!D64</f>
        <v>657.3521649999999</v>
      </c>
      <c r="F63" s="494">
        <f t="shared" si="0"/>
        <v>-18.659530000000132</v>
      </c>
      <c r="G63" s="56">
        <f t="shared" si="2"/>
        <v>97.239762249971122</v>
      </c>
    </row>
    <row r="64" spans="1:7" ht="20.100000000000001" customHeight="1">
      <c r="A64" s="28" t="s">
        <v>141</v>
      </c>
      <c r="B64" s="32" t="s">
        <v>142</v>
      </c>
      <c r="C64" s="7" t="s">
        <v>143</v>
      </c>
      <c r="D64" s="281">
        <f>'KH2021 được duyệt'!D66</f>
        <v>32.354501999999997</v>
      </c>
      <c r="E64" s="279">
        <f>'01CH'!D65</f>
        <v>22.079072</v>
      </c>
      <c r="F64" s="494">
        <f t="shared" si="0"/>
        <v>-10.275429999999997</v>
      </c>
      <c r="G64" s="56">
        <f t="shared" si="2"/>
        <v>68.241112164236071</v>
      </c>
    </row>
    <row r="65" spans="1:7" ht="20.100000000000001" customHeight="1">
      <c r="A65" s="28" t="s">
        <v>144</v>
      </c>
      <c r="B65" s="32" t="s">
        <v>145</v>
      </c>
      <c r="C65" s="7" t="s">
        <v>146</v>
      </c>
      <c r="D65" s="281">
        <f>'KH2021 được duyệt'!D67</f>
        <v>11.925180999999998</v>
      </c>
      <c r="E65" s="279">
        <f>'01CH'!D66</f>
        <v>11.057441000000001</v>
      </c>
      <c r="F65" s="494">
        <f t="shared" si="0"/>
        <v>-0.86773999999999774</v>
      </c>
      <c r="G65" s="56">
        <f t="shared" si="2"/>
        <v>92.723464742380031</v>
      </c>
    </row>
    <row r="66" spans="1:7" ht="20.100000000000001" customHeight="1">
      <c r="A66" s="28" t="s">
        <v>147</v>
      </c>
      <c r="B66" s="32" t="s">
        <v>148</v>
      </c>
      <c r="C66" s="7" t="s">
        <v>149</v>
      </c>
      <c r="D66" s="281">
        <f>'KH2021 được duyệt'!D68</f>
        <v>1.761593</v>
      </c>
      <c r="E66" s="279">
        <f>'01CH'!D67</f>
        <v>1.2964529999999999</v>
      </c>
      <c r="F66" s="494">
        <f t="shared" si="0"/>
        <v>-0.46514000000000011</v>
      </c>
      <c r="G66" s="56">
        <f t="shared" si="2"/>
        <v>73.595489991161401</v>
      </c>
    </row>
    <row r="67" spans="1:7" ht="20.100000000000001" customHeight="1">
      <c r="A67" s="28" t="s">
        <v>150</v>
      </c>
      <c r="B67" s="32" t="s">
        <v>151</v>
      </c>
      <c r="C67" s="7" t="s">
        <v>172</v>
      </c>
      <c r="D67" s="281">
        <f>'KH2021 được duyệt'!D69</f>
        <v>0</v>
      </c>
      <c r="E67" s="72">
        <f>'01CH'!D68</f>
        <v>0</v>
      </c>
      <c r="F67" s="494">
        <f t="shared" si="0"/>
        <v>0</v>
      </c>
      <c r="G67" s="56"/>
    </row>
    <row r="68" spans="1:7" s="53" customFormat="1" ht="20.100000000000001" customHeight="1">
      <c r="A68" s="28" t="s">
        <v>152</v>
      </c>
      <c r="B68" s="32" t="s">
        <v>153</v>
      </c>
      <c r="C68" s="7" t="s">
        <v>154</v>
      </c>
      <c r="D68" s="281">
        <f>'KH2021 được duyệt'!D70</f>
        <v>6.4036869999999988</v>
      </c>
      <c r="E68" s="279">
        <f>'01CH'!D69</f>
        <v>6.393686999999999</v>
      </c>
      <c r="F68" s="494">
        <f t="shared" si="0"/>
        <v>-9.9999999999997868E-3</v>
      </c>
      <c r="G68" s="56">
        <f t="shared" si="2"/>
        <v>99.84383996282142</v>
      </c>
    </row>
    <row r="69" spans="1:7" ht="20.100000000000001" customHeight="1">
      <c r="A69" s="28" t="s">
        <v>155</v>
      </c>
      <c r="B69" s="32" t="s">
        <v>156</v>
      </c>
      <c r="C69" s="7" t="s">
        <v>157</v>
      </c>
      <c r="D69" s="281">
        <f>'KH2021 được duyệt'!D71</f>
        <v>1255.7721310000002</v>
      </c>
      <c r="E69" s="279">
        <f>'01CH'!D70</f>
        <v>1398.2549770000001</v>
      </c>
      <c r="F69" s="494">
        <f t="shared" si="0"/>
        <v>142.48284599999988</v>
      </c>
      <c r="G69" s="56">
        <f t="shared" si="2"/>
        <v>111.34623412024102</v>
      </c>
    </row>
    <row r="70" spans="1:7" ht="20.100000000000001" customHeight="1">
      <c r="A70" s="28" t="s">
        <v>158</v>
      </c>
      <c r="B70" s="32" t="s">
        <v>159</v>
      </c>
      <c r="C70" s="7" t="s">
        <v>160</v>
      </c>
      <c r="D70" s="281">
        <f>'KH2021 được duyệt'!D72</f>
        <v>79.337339999999998</v>
      </c>
      <c r="E70" s="279">
        <f>'01CH'!D71</f>
        <v>112.57449399999997</v>
      </c>
      <c r="F70" s="494">
        <f t="shared" si="0"/>
        <v>33.237153999999975</v>
      </c>
      <c r="G70" s="56">
        <f t="shared" si="2"/>
        <v>141.89345647333272</v>
      </c>
    </row>
    <row r="71" spans="1:7" ht="20.100000000000001" customHeight="1">
      <c r="A71" s="28" t="s">
        <v>161</v>
      </c>
      <c r="B71" s="32" t="s">
        <v>162</v>
      </c>
      <c r="C71" s="7" t="s">
        <v>163</v>
      </c>
      <c r="D71" s="281">
        <f>'KH2021 được duyệt'!D73</f>
        <v>19.225707</v>
      </c>
      <c r="E71" s="279">
        <f>'01CH'!D72</f>
        <v>19.225707</v>
      </c>
      <c r="F71" s="494">
        <f t="shared" si="0"/>
        <v>0</v>
      </c>
      <c r="G71" s="56">
        <f t="shared" si="2"/>
        <v>100</v>
      </c>
    </row>
    <row r="72" spans="1:7" ht="20.100000000000001" customHeight="1">
      <c r="A72" s="28" t="s">
        <v>164</v>
      </c>
      <c r="B72" s="32" t="s">
        <v>165</v>
      </c>
      <c r="C72" s="7" t="s">
        <v>166</v>
      </c>
      <c r="D72" s="281">
        <f>'KH2021 được duyệt'!D74</f>
        <v>0.29684699999999997</v>
      </c>
      <c r="E72" s="279">
        <f>'01CH'!D73</f>
        <v>0.25684699999999999</v>
      </c>
      <c r="F72" s="494">
        <f t="shared" si="0"/>
        <v>-3.999999999999998E-2</v>
      </c>
      <c r="G72" s="56">
        <f t="shared" si="2"/>
        <v>86.525044888444228</v>
      </c>
    </row>
    <row r="73" spans="1:7" ht="20.100000000000001" customHeight="1">
      <c r="A73" s="28" t="s">
        <v>167</v>
      </c>
      <c r="B73" s="32" t="s">
        <v>168</v>
      </c>
      <c r="C73" s="7" t="s">
        <v>169</v>
      </c>
      <c r="D73" s="281">
        <f>'KH2021 được duyệt'!D75</f>
        <v>0</v>
      </c>
      <c r="E73" s="72">
        <f>'01CH'!D74</f>
        <v>0</v>
      </c>
      <c r="F73" s="494">
        <f t="shared" ref="F73:F74" si="3">E73-D73</f>
        <v>0</v>
      </c>
      <c r="G73" s="56"/>
    </row>
    <row r="74" spans="1:7" s="59" customFormat="1" ht="20.100000000000001" customHeight="1">
      <c r="A74" s="73">
        <v>3</v>
      </c>
      <c r="B74" s="66" t="s">
        <v>170</v>
      </c>
      <c r="C74" s="67" t="s">
        <v>171</v>
      </c>
      <c r="D74" s="283">
        <f>'KH2021 được duyệt'!D76</f>
        <v>717.44199700000001</v>
      </c>
      <c r="E74" s="71">
        <f>'01CH'!D75</f>
        <v>732.48519700000008</v>
      </c>
      <c r="F74" s="493">
        <f t="shared" si="3"/>
        <v>15.04320000000007</v>
      </c>
      <c r="G74" s="52">
        <f>E74/D74*100</f>
        <v>102.09678274521194</v>
      </c>
    </row>
    <row r="75" spans="1:7" ht="10.5" customHeight="1"/>
    <row r="76" spans="1:7" ht="69" customHeight="1">
      <c r="A76" s="552" t="s">
        <v>200</v>
      </c>
      <c r="B76" s="553"/>
      <c r="C76" s="553"/>
      <c r="D76" s="553"/>
      <c r="E76" s="553"/>
      <c r="F76" s="553"/>
      <c r="G76" s="553"/>
    </row>
  </sheetData>
  <mergeCells count="10">
    <mergeCell ref="A76:G76"/>
    <mergeCell ref="A1:B1"/>
    <mergeCell ref="A2:G2"/>
    <mergeCell ref="A3:A5"/>
    <mergeCell ref="B3:B5"/>
    <mergeCell ref="C3:C5"/>
    <mergeCell ref="D3:D5"/>
    <mergeCell ref="E3:G3"/>
    <mergeCell ref="E4:E5"/>
    <mergeCell ref="F4:G4"/>
  </mergeCells>
  <pageMargins left="1.1023622047244095" right="0.27559055118110237" top="0.74803149606299213" bottom="0.74803149606299213" header="0.31496062992125984" footer="0.31496062992125984"/>
  <pageSetup paperSize="8"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93"/>
  <sheetViews>
    <sheetView showZeros="0" view="pageBreakPreview" zoomScale="60" zoomScaleNormal="85" zoomScalePageLayoutView="91" workbookViewId="0">
      <selection activeCell="A3" sqref="A3:AA3"/>
    </sheetView>
  </sheetViews>
  <sheetFormatPr defaultColWidth="7.7109375" defaultRowHeight="15"/>
  <cols>
    <col min="1" max="1" width="5.28515625" style="62" customWidth="1"/>
    <col min="2" max="2" width="38.7109375" style="63" customWidth="1"/>
    <col min="3" max="3" width="6.85546875" style="47" customWidth="1"/>
    <col min="4" max="4" width="15.7109375" style="62" customWidth="1"/>
    <col min="5" max="5" width="10.28515625" style="62" hidden="1" customWidth="1"/>
    <col min="6" max="13" width="9.7109375" style="47" customWidth="1"/>
    <col min="14" max="14" width="9.140625" style="47" customWidth="1"/>
    <col min="15" max="23" width="9.7109375" style="47" customWidth="1"/>
    <col min="24" max="24" width="9" style="47" customWidth="1"/>
    <col min="25" max="26" width="9.7109375" style="47" customWidth="1"/>
    <col min="27" max="27" width="9.28515625" style="47" customWidth="1"/>
    <col min="28" max="245" width="7.7109375" style="47"/>
    <col min="246" max="246" width="4.28515625" style="47" customWidth="1"/>
    <col min="247" max="247" width="34.28515625" style="47" customWidth="1"/>
    <col min="248" max="248" width="6.85546875" style="47" customWidth="1"/>
    <col min="249" max="249" width="9.7109375" style="47" customWidth="1"/>
    <col min="250" max="250" width="7.28515625" style="47" customWidth="1"/>
    <col min="251" max="255" width="7.7109375" style="47" customWidth="1"/>
    <col min="256" max="258" width="8.7109375" style="47" customWidth="1"/>
    <col min="259" max="265" width="0" style="47" hidden="1" customWidth="1"/>
    <col min="266" max="501" width="7.7109375" style="47"/>
    <col min="502" max="502" width="4.28515625" style="47" customWidth="1"/>
    <col min="503" max="503" width="34.28515625" style="47" customWidth="1"/>
    <col min="504" max="504" width="6.85546875" style="47" customWidth="1"/>
    <col min="505" max="505" width="9.7109375" style="47" customWidth="1"/>
    <col min="506" max="506" width="7.28515625" style="47" customWidth="1"/>
    <col min="507" max="511" width="7.7109375" style="47" customWidth="1"/>
    <col min="512" max="514" width="8.7109375" style="47" customWidth="1"/>
    <col min="515" max="521" width="0" style="47" hidden="1" customWidth="1"/>
    <col min="522" max="757" width="7.7109375" style="47"/>
    <col min="758" max="758" width="4.28515625" style="47" customWidth="1"/>
    <col min="759" max="759" width="34.28515625" style="47" customWidth="1"/>
    <col min="760" max="760" width="6.85546875" style="47" customWidth="1"/>
    <col min="761" max="761" width="9.7109375" style="47" customWidth="1"/>
    <col min="762" max="762" width="7.28515625" style="47" customWidth="1"/>
    <col min="763" max="767" width="7.7109375" style="47" customWidth="1"/>
    <col min="768" max="770" width="8.7109375" style="47" customWidth="1"/>
    <col min="771" max="777" width="0" style="47" hidden="1" customWidth="1"/>
    <col min="778" max="1013" width="7.7109375" style="47"/>
    <col min="1014" max="1014" width="4.28515625" style="47" customWidth="1"/>
    <col min="1015" max="1015" width="34.28515625" style="47" customWidth="1"/>
    <col min="1016" max="1016" width="6.85546875" style="47" customWidth="1"/>
    <col min="1017" max="1017" width="9.7109375" style="47" customWidth="1"/>
    <col min="1018" max="1018" width="7.28515625" style="47" customWidth="1"/>
    <col min="1019" max="1023" width="7.7109375" style="47" customWidth="1"/>
    <col min="1024" max="1026" width="8.7109375" style="47" customWidth="1"/>
    <col min="1027" max="1033" width="0" style="47" hidden="1" customWidth="1"/>
    <col min="1034" max="1269" width="7.7109375" style="47"/>
    <col min="1270" max="1270" width="4.28515625" style="47" customWidth="1"/>
    <col min="1271" max="1271" width="34.28515625" style="47" customWidth="1"/>
    <col min="1272" max="1272" width="6.85546875" style="47" customWidth="1"/>
    <col min="1273" max="1273" width="9.7109375" style="47" customWidth="1"/>
    <col min="1274" max="1274" width="7.28515625" style="47" customWidth="1"/>
    <col min="1275" max="1279" width="7.7109375" style="47" customWidth="1"/>
    <col min="1280" max="1282" width="8.7109375" style="47" customWidth="1"/>
    <col min="1283" max="1289" width="0" style="47" hidden="1" customWidth="1"/>
    <col min="1290" max="1525" width="7.7109375" style="47"/>
    <col min="1526" max="1526" width="4.28515625" style="47" customWidth="1"/>
    <col min="1527" max="1527" width="34.28515625" style="47" customWidth="1"/>
    <col min="1528" max="1528" width="6.85546875" style="47" customWidth="1"/>
    <col min="1529" max="1529" width="9.7109375" style="47" customWidth="1"/>
    <col min="1530" max="1530" width="7.28515625" style="47" customWidth="1"/>
    <col min="1531" max="1535" width="7.7109375" style="47" customWidth="1"/>
    <col min="1536" max="1538" width="8.7109375" style="47" customWidth="1"/>
    <col min="1539" max="1545" width="0" style="47" hidden="1" customWidth="1"/>
    <col min="1546" max="1781" width="7.7109375" style="47"/>
    <col min="1782" max="1782" width="4.28515625" style="47" customWidth="1"/>
    <col min="1783" max="1783" width="34.28515625" style="47" customWidth="1"/>
    <col min="1784" max="1784" width="6.85546875" style="47" customWidth="1"/>
    <col min="1785" max="1785" width="9.7109375" style="47" customWidth="1"/>
    <col min="1786" max="1786" width="7.28515625" style="47" customWidth="1"/>
    <col min="1787" max="1791" width="7.7109375" style="47" customWidth="1"/>
    <col min="1792" max="1794" width="8.7109375" style="47" customWidth="1"/>
    <col min="1795" max="1801" width="0" style="47" hidden="1" customWidth="1"/>
    <col min="1802" max="2037" width="7.7109375" style="47"/>
    <col min="2038" max="2038" width="4.28515625" style="47" customWidth="1"/>
    <col min="2039" max="2039" width="34.28515625" style="47" customWidth="1"/>
    <col min="2040" max="2040" width="6.85546875" style="47" customWidth="1"/>
    <col min="2041" max="2041" width="9.7109375" style="47" customWidth="1"/>
    <col min="2042" max="2042" width="7.28515625" style="47" customWidth="1"/>
    <col min="2043" max="2047" width="7.7109375" style="47" customWidth="1"/>
    <col min="2048" max="2050" width="8.7109375" style="47" customWidth="1"/>
    <col min="2051" max="2057" width="0" style="47" hidden="1" customWidth="1"/>
    <col min="2058" max="2293" width="7.7109375" style="47"/>
    <col min="2294" max="2294" width="4.28515625" style="47" customWidth="1"/>
    <col min="2295" max="2295" width="34.28515625" style="47" customWidth="1"/>
    <col min="2296" max="2296" width="6.85546875" style="47" customWidth="1"/>
    <col min="2297" max="2297" width="9.7109375" style="47" customWidth="1"/>
    <col min="2298" max="2298" width="7.28515625" style="47" customWidth="1"/>
    <col min="2299" max="2303" width="7.7109375" style="47" customWidth="1"/>
    <col min="2304" max="2306" width="8.7109375" style="47" customWidth="1"/>
    <col min="2307" max="2313" width="0" style="47" hidden="1" customWidth="1"/>
    <col min="2314" max="2549" width="7.7109375" style="47"/>
    <col min="2550" max="2550" width="4.28515625" style="47" customWidth="1"/>
    <col min="2551" max="2551" width="34.28515625" style="47" customWidth="1"/>
    <col min="2552" max="2552" width="6.85546875" style="47" customWidth="1"/>
    <col min="2553" max="2553" width="9.7109375" style="47" customWidth="1"/>
    <col min="2554" max="2554" width="7.28515625" style="47" customWidth="1"/>
    <col min="2555" max="2559" width="7.7109375" style="47" customWidth="1"/>
    <col min="2560" max="2562" width="8.7109375" style="47" customWidth="1"/>
    <col min="2563" max="2569" width="0" style="47" hidden="1" customWidth="1"/>
    <col min="2570" max="2805" width="7.7109375" style="47"/>
    <col min="2806" max="2806" width="4.28515625" style="47" customWidth="1"/>
    <col min="2807" max="2807" width="34.28515625" style="47" customWidth="1"/>
    <col min="2808" max="2808" width="6.85546875" style="47" customWidth="1"/>
    <col min="2809" max="2809" width="9.7109375" style="47" customWidth="1"/>
    <col min="2810" max="2810" width="7.28515625" style="47" customWidth="1"/>
    <col min="2811" max="2815" width="7.7109375" style="47" customWidth="1"/>
    <col min="2816" max="2818" width="8.7109375" style="47" customWidth="1"/>
    <col min="2819" max="2825" width="0" style="47" hidden="1" customWidth="1"/>
    <col min="2826" max="3061" width="7.7109375" style="47"/>
    <col min="3062" max="3062" width="4.28515625" style="47" customWidth="1"/>
    <col min="3063" max="3063" width="34.28515625" style="47" customWidth="1"/>
    <col min="3064" max="3064" width="6.85546875" style="47" customWidth="1"/>
    <col min="3065" max="3065" width="9.7109375" style="47" customWidth="1"/>
    <col min="3066" max="3066" width="7.28515625" style="47" customWidth="1"/>
    <col min="3067" max="3071" width="7.7109375" style="47" customWidth="1"/>
    <col min="3072" max="3074" width="8.7109375" style="47" customWidth="1"/>
    <col min="3075" max="3081" width="0" style="47" hidden="1" customWidth="1"/>
    <col min="3082" max="3317" width="7.7109375" style="47"/>
    <col min="3318" max="3318" width="4.28515625" style="47" customWidth="1"/>
    <col min="3319" max="3319" width="34.28515625" style="47" customWidth="1"/>
    <col min="3320" max="3320" width="6.85546875" style="47" customWidth="1"/>
    <col min="3321" max="3321" width="9.7109375" style="47" customWidth="1"/>
    <col min="3322" max="3322" width="7.28515625" style="47" customWidth="1"/>
    <col min="3323" max="3327" width="7.7109375" style="47" customWidth="1"/>
    <col min="3328" max="3330" width="8.7109375" style="47" customWidth="1"/>
    <col min="3331" max="3337" width="0" style="47" hidden="1" customWidth="1"/>
    <col min="3338" max="3573" width="7.7109375" style="47"/>
    <col min="3574" max="3574" width="4.28515625" style="47" customWidth="1"/>
    <col min="3575" max="3575" width="34.28515625" style="47" customWidth="1"/>
    <col min="3576" max="3576" width="6.85546875" style="47" customWidth="1"/>
    <col min="3577" max="3577" width="9.7109375" style="47" customWidth="1"/>
    <col min="3578" max="3578" width="7.28515625" style="47" customWidth="1"/>
    <col min="3579" max="3583" width="7.7109375" style="47" customWidth="1"/>
    <col min="3584" max="3586" width="8.7109375" style="47" customWidth="1"/>
    <col min="3587" max="3593" width="0" style="47" hidden="1" customWidth="1"/>
    <col min="3594" max="3829" width="7.7109375" style="47"/>
    <col min="3830" max="3830" width="4.28515625" style="47" customWidth="1"/>
    <col min="3831" max="3831" width="34.28515625" style="47" customWidth="1"/>
    <col min="3832" max="3832" width="6.85546875" style="47" customWidth="1"/>
    <col min="3833" max="3833" width="9.7109375" style="47" customWidth="1"/>
    <col min="3834" max="3834" width="7.28515625" style="47" customWidth="1"/>
    <col min="3835" max="3839" width="7.7109375" style="47" customWidth="1"/>
    <col min="3840" max="3842" width="8.7109375" style="47" customWidth="1"/>
    <col min="3843" max="3849" width="0" style="47" hidden="1" customWidth="1"/>
    <col min="3850" max="4085" width="7.7109375" style="47"/>
    <col min="4086" max="4086" width="4.28515625" style="47" customWidth="1"/>
    <col min="4087" max="4087" width="34.28515625" style="47" customWidth="1"/>
    <col min="4088" max="4088" width="6.85546875" style="47" customWidth="1"/>
    <col min="4089" max="4089" width="9.7109375" style="47" customWidth="1"/>
    <col min="4090" max="4090" width="7.28515625" style="47" customWidth="1"/>
    <col min="4091" max="4095" width="7.7109375" style="47" customWidth="1"/>
    <col min="4096" max="4098" width="8.7109375" style="47" customWidth="1"/>
    <col min="4099" max="4105" width="0" style="47" hidden="1" customWidth="1"/>
    <col min="4106" max="4341" width="7.7109375" style="47"/>
    <col min="4342" max="4342" width="4.28515625" style="47" customWidth="1"/>
    <col min="4343" max="4343" width="34.28515625" style="47" customWidth="1"/>
    <col min="4344" max="4344" width="6.85546875" style="47" customWidth="1"/>
    <col min="4345" max="4345" width="9.7109375" style="47" customWidth="1"/>
    <col min="4346" max="4346" width="7.28515625" style="47" customWidth="1"/>
    <col min="4347" max="4351" width="7.7109375" style="47" customWidth="1"/>
    <col min="4352" max="4354" width="8.7109375" style="47" customWidth="1"/>
    <col min="4355" max="4361" width="0" style="47" hidden="1" customWidth="1"/>
    <col min="4362" max="4597" width="7.7109375" style="47"/>
    <col min="4598" max="4598" width="4.28515625" style="47" customWidth="1"/>
    <col min="4599" max="4599" width="34.28515625" style="47" customWidth="1"/>
    <col min="4600" max="4600" width="6.85546875" style="47" customWidth="1"/>
    <col min="4601" max="4601" width="9.7109375" style="47" customWidth="1"/>
    <col min="4602" max="4602" width="7.28515625" style="47" customWidth="1"/>
    <col min="4603" max="4607" width="7.7109375" style="47" customWidth="1"/>
    <col min="4608" max="4610" width="8.7109375" style="47" customWidth="1"/>
    <col min="4611" max="4617" width="0" style="47" hidden="1" customWidth="1"/>
    <col min="4618" max="4853" width="7.7109375" style="47"/>
    <col min="4854" max="4854" width="4.28515625" style="47" customWidth="1"/>
    <col min="4855" max="4855" width="34.28515625" style="47" customWidth="1"/>
    <col min="4856" max="4856" width="6.85546875" style="47" customWidth="1"/>
    <col min="4857" max="4857" width="9.7109375" style="47" customWidth="1"/>
    <col min="4858" max="4858" width="7.28515625" style="47" customWidth="1"/>
    <col min="4859" max="4863" width="7.7109375" style="47" customWidth="1"/>
    <col min="4864" max="4866" width="8.7109375" style="47" customWidth="1"/>
    <col min="4867" max="4873" width="0" style="47" hidden="1" customWidth="1"/>
    <col min="4874" max="5109" width="7.7109375" style="47"/>
    <col min="5110" max="5110" width="4.28515625" style="47" customWidth="1"/>
    <col min="5111" max="5111" width="34.28515625" style="47" customWidth="1"/>
    <col min="5112" max="5112" width="6.85546875" style="47" customWidth="1"/>
    <col min="5113" max="5113" width="9.7109375" style="47" customWidth="1"/>
    <col min="5114" max="5114" width="7.28515625" style="47" customWidth="1"/>
    <col min="5115" max="5119" width="7.7109375" style="47" customWidth="1"/>
    <col min="5120" max="5122" width="8.7109375" style="47" customWidth="1"/>
    <col min="5123" max="5129" width="0" style="47" hidden="1" customWidth="1"/>
    <col min="5130" max="5365" width="7.7109375" style="47"/>
    <col min="5366" max="5366" width="4.28515625" style="47" customWidth="1"/>
    <col min="5367" max="5367" width="34.28515625" style="47" customWidth="1"/>
    <col min="5368" max="5368" width="6.85546875" style="47" customWidth="1"/>
    <col min="5369" max="5369" width="9.7109375" style="47" customWidth="1"/>
    <col min="5370" max="5370" width="7.28515625" style="47" customWidth="1"/>
    <col min="5371" max="5375" width="7.7109375" style="47" customWidth="1"/>
    <col min="5376" max="5378" width="8.7109375" style="47" customWidth="1"/>
    <col min="5379" max="5385" width="0" style="47" hidden="1" customWidth="1"/>
    <col min="5386" max="5621" width="7.7109375" style="47"/>
    <col min="5622" max="5622" width="4.28515625" style="47" customWidth="1"/>
    <col min="5623" max="5623" width="34.28515625" style="47" customWidth="1"/>
    <col min="5624" max="5624" width="6.85546875" style="47" customWidth="1"/>
    <col min="5625" max="5625" width="9.7109375" style="47" customWidth="1"/>
    <col min="5626" max="5626" width="7.28515625" style="47" customWidth="1"/>
    <col min="5627" max="5631" width="7.7109375" style="47" customWidth="1"/>
    <col min="5632" max="5634" width="8.7109375" style="47" customWidth="1"/>
    <col min="5635" max="5641" width="0" style="47" hidden="1" customWidth="1"/>
    <col min="5642" max="5877" width="7.7109375" style="47"/>
    <col min="5878" max="5878" width="4.28515625" style="47" customWidth="1"/>
    <col min="5879" max="5879" width="34.28515625" style="47" customWidth="1"/>
    <col min="5880" max="5880" width="6.85546875" style="47" customWidth="1"/>
    <col min="5881" max="5881" width="9.7109375" style="47" customWidth="1"/>
    <col min="5882" max="5882" width="7.28515625" style="47" customWidth="1"/>
    <col min="5883" max="5887" width="7.7109375" style="47" customWidth="1"/>
    <col min="5888" max="5890" width="8.7109375" style="47" customWidth="1"/>
    <col min="5891" max="5897" width="0" style="47" hidden="1" customWidth="1"/>
    <col min="5898" max="6133" width="7.7109375" style="47"/>
    <col min="6134" max="6134" width="4.28515625" style="47" customWidth="1"/>
    <col min="6135" max="6135" width="34.28515625" style="47" customWidth="1"/>
    <col min="6136" max="6136" width="6.85546875" style="47" customWidth="1"/>
    <col min="6137" max="6137" width="9.7109375" style="47" customWidth="1"/>
    <col min="6138" max="6138" width="7.28515625" style="47" customWidth="1"/>
    <col min="6139" max="6143" width="7.7109375" style="47" customWidth="1"/>
    <col min="6144" max="6146" width="8.7109375" style="47" customWidth="1"/>
    <col min="6147" max="6153" width="0" style="47" hidden="1" customWidth="1"/>
    <col min="6154" max="6389" width="7.7109375" style="47"/>
    <col min="6390" max="6390" width="4.28515625" style="47" customWidth="1"/>
    <col min="6391" max="6391" width="34.28515625" style="47" customWidth="1"/>
    <col min="6392" max="6392" width="6.85546875" style="47" customWidth="1"/>
    <col min="6393" max="6393" width="9.7109375" style="47" customWidth="1"/>
    <col min="6394" max="6394" width="7.28515625" style="47" customWidth="1"/>
    <col min="6395" max="6399" width="7.7109375" style="47" customWidth="1"/>
    <col min="6400" max="6402" width="8.7109375" style="47" customWidth="1"/>
    <col min="6403" max="6409" width="0" style="47" hidden="1" customWidth="1"/>
    <col min="6410" max="6645" width="7.7109375" style="47"/>
    <col min="6646" max="6646" width="4.28515625" style="47" customWidth="1"/>
    <col min="6647" max="6647" width="34.28515625" style="47" customWidth="1"/>
    <col min="6648" max="6648" width="6.85546875" style="47" customWidth="1"/>
    <col min="6649" max="6649" width="9.7109375" style="47" customWidth="1"/>
    <col min="6650" max="6650" width="7.28515625" style="47" customWidth="1"/>
    <col min="6651" max="6655" width="7.7109375" style="47" customWidth="1"/>
    <col min="6656" max="6658" width="8.7109375" style="47" customWidth="1"/>
    <col min="6659" max="6665" width="0" style="47" hidden="1" customWidth="1"/>
    <col min="6666" max="6901" width="7.7109375" style="47"/>
    <col min="6902" max="6902" width="4.28515625" style="47" customWidth="1"/>
    <col min="6903" max="6903" width="34.28515625" style="47" customWidth="1"/>
    <col min="6904" max="6904" width="6.85546875" style="47" customWidth="1"/>
    <col min="6905" max="6905" width="9.7109375" style="47" customWidth="1"/>
    <col min="6906" max="6906" width="7.28515625" style="47" customWidth="1"/>
    <col min="6907" max="6911" width="7.7109375" style="47" customWidth="1"/>
    <col min="6912" max="6914" width="8.7109375" style="47" customWidth="1"/>
    <col min="6915" max="6921" width="0" style="47" hidden="1" customWidth="1"/>
    <col min="6922" max="7157" width="7.7109375" style="47"/>
    <col min="7158" max="7158" width="4.28515625" style="47" customWidth="1"/>
    <col min="7159" max="7159" width="34.28515625" style="47" customWidth="1"/>
    <col min="7160" max="7160" width="6.85546875" style="47" customWidth="1"/>
    <col min="7161" max="7161" width="9.7109375" style="47" customWidth="1"/>
    <col min="7162" max="7162" width="7.28515625" style="47" customWidth="1"/>
    <col min="7163" max="7167" width="7.7109375" style="47" customWidth="1"/>
    <col min="7168" max="7170" width="8.7109375" style="47" customWidth="1"/>
    <col min="7171" max="7177" width="0" style="47" hidden="1" customWidth="1"/>
    <col min="7178" max="7413" width="7.7109375" style="47"/>
    <col min="7414" max="7414" width="4.28515625" style="47" customWidth="1"/>
    <col min="7415" max="7415" width="34.28515625" style="47" customWidth="1"/>
    <col min="7416" max="7416" width="6.85546875" style="47" customWidth="1"/>
    <col min="7417" max="7417" width="9.7109375" style="47" customWidth="1"/>
    <col min="7418" max="7418" width="7.28515625" style="47" customWidth="1"/>
    <col min="7419" max="7423" width="7.7109375" style="47" customWidth="1"/>
    <col min="7424" max="7426" width="8.7109375" style="47" customWidth="1"/>
    <col min="7427" max="7433" width="0" style="47" hidden="1" customWidth="1"/>
    <col min="7434" max="7669" width="7.7109375" style="47"/>
    <col min="7670" max="7670" width="4.28515625" style="47" customWidth="1"/>
    <col min="7671" max="7671" width="34.28515625" style="47" customWidth="1"/>
    <col min="7672" max="7672" width="6.85546875" style="47" customWidth="1"/>
    <col min="7673" max="7673" width="9.7109375" style="47" customWidth="1"/>
    <col min="7674" max="7674" width="7.28515625" style="47" customWidth="1"/>
    <col min="7675" max="7679" width="7.7109375" style="47" customWidth="1"/>
    <col min="7680" max="7682" width="8.7109375" style="47" customWidth="1"/>
    <col min="7683" max="7689" width="0" style="47" hidden="1" customWidth="1"/>
    <col min="7690" max="7925" width="7.7109375" style="47"/>
    <col min="7926" max="7926" width="4.28515625" style="47" customWidth="1"/>
    <col min="7927" max="7927" width="34.28515625" style="47" customWidth="1"/>
    <col min="7928" max="7928" width="6.85546875" style="47" customWidth="1"/>
    <col min="7929" max="7929" width="9.7109375" style="47" customWidth="1"/>
    <col min="7930" max="7930" width="7.28515625" style="47" customWidth="1"/>
    <col min="7931" max="7935" width="7.7109375" style="47" customWidth="1"/>
    <col min="7936" max="7938" width="8.7109375" style="47" customWidth="1"/>
    <col min="7939" max="7945" width="0" style="47" hidden="1" customWidth="1"/>
    <col min="7946" max="8181" width="7.7109375" style="47"/>
    <col min="8182" max="8182" width="4.28515625" style="47" customWidth="1"/>
    <col min="8183" max="8183" width="34.28515625" style="47" customWidth="1"/>
    <col min="8184" max="8184" width="6.85546875" style="47" customWidth="1"/>
    <col min="8185" max="8185" width="9.7109375" style="47" customWidth="1"/>
    <col min="8186" max="8186" width="7.28515625" style="47" customWidth="1"/>
    <col min="8187" max="8191" width="7.7109375" style="47" customWidth="1"/>
    <col min="8192" max="8194" width="8.7109375" style="47" customWidth="1"/>
    <col min="8195" max="8201" width="0" style="47" hidden="1" customWidth="1"/>
    <col min="8202" max="8437" width="7.7109375" style="47"/>
    <col min="8438" max="8438" width="4.28515625" style="47" customWidth="1"/>
    <col min="8439" max="8439" width="34.28515625" style="47" customWidth="1"/>
    <col min="8440" max="8440" width="6.85546875" style="47" customWidth="1"/>
    <col min="8441" max="8441" width="9.7109375" style="47" customWidth="1"/>
    <col min="8442" max="8442" width="7.28515625" style="47" customWidth="1"/>
    <col min="8443" max="8447" width="7.7109375" style="47" customWidth="1"/>
    <col min="8448" max="8450" width="8.7109375" style="47" customWidth="1"/>
    <col min="8451" max="8457" width="0" style="47" hidden="1" customWidth="1"/>
    <col min="8458" max="8693" width="7.7109375" style="47"/>
    <col min="8694" max="8694" width="4.28515625" style="47" customWidth="1"/>
    <col min="8695" max="8695" width="34.28515625" style="47" customWidth="1"/>
    <col min="8696" max="8696" width="6.85546875" style="47" customWidth="1"/>
    <col min="8697" max="8697" width="9.7109375" style="47" customWidth="1"/>
    <col min="8698" max="8698" width="7.28515625" style="47" customWidth="1"/>
    <col min="8699" max="8703" width="7.7109375" style="47" customWidth="1"/>
    <col min="8704" max="8706" width="8.7109375" style="47" customWidth="1"/>
    <col min="8707" max="8713" width="0" style="47" hidden="1" customWidth="1"/>
    <col min="8714" max="8949" width="7.7109375" style="47"/>
    <col min="8950" max="8950" width="4.28515625" style="47" customWidth="1"/>
    <col min="8951" max="8951" width="34.28515625" style="47" customWidth="1"/>
    <col min="8952" max="8952" width="6.85546875" style="47" customWidth="1"/>
    <col min="8953" max="8953" width="9.7109375" style="47" customWidth="1"/>
    <col min="8954" max="8954" width="7.28515625" style="47" customWidth="1"/>
    <col min="8955" max="8959" width="7.7109375" style="47" customWidth="1"/>
    <col min="8960" max="8962" width="8.7109375" style="47" customWidth="1"/>
    <col min="8963" max="8969" width="0" style="47" hidden="1" customWidth="1"/>
    <col min="8970" max="9205" width="7.7109375" style="47"/>
    <col min="9206" max="9206" width="4.28515625" style="47" customWidth="1"/>
    <col min="9207" max="9207" width="34.28515625" style="47" customWidth="1"/>
    <col min="9208" max="9208" width="6.85546875" style="47" customWidth="1"/>
    <col min="9209" max="9209" width="9.7109375" style="47" customWidth="1"/>
    <col min="9210" max="9210" width="7.28515625" style="47" customWidth="1"/>
    <col min="9211" max="9215" width="7.7109375" style="47" customWidth="1"/>
    <col min="9216" max="9218" width="8.7109375" style="47" customWidth="1"/>
    <col min="9219" max="9225" width="0" style="47" hidden="1" customWidth="1"/>
    <col min="9226" max="9461" width="7.7109375" style="47"/>
    <col min="9462" max="9462" width="4.28515625" style="47" customWidth="1"/>
    <col min="9463" max="9463" width="34.28515625" style="47" customWidth="1"/>
    <col min="9464" max="9464" width="6.85546875" style="47" customWidth="1"/>
    <col min="9465" max="9465" width="9.7109375" style="47" customWidth="1"/>
    <col min="9466" max="9466" width="7.28515625" style="47" customWidth="1"/>
    <col min="9467" max="9471" width="7.7109375" style="47" customWidth="1"/>
    <col min="9472" max="9474" width="8.7109375" style="47" customWidth="1"/>
    <col min="9475" max="9481" width="0" style="47" hidden="1" customWidth="1"/>
    <col min="9482" max="9717" width="7.7109375" style="47"/>
    <col min="9718" max="9718" width="4.28515625" style="47" customWidth="1"/>
    <col min="9719" max="9719" width="34.28515625" style="47" customWidth="1"/>
    <col min="9720" max="9720" width="6.85546875" style="47" customWidth="1"/>
    <col min="9721" max="9721" width="9.7109375" style="47" customWidth="1"/>
    <col min="9722" max="9722" width="7.28515625" style="47" customWidth="1"/>
    <col min="9723" max="9727" width="7.7109375" style="47" customWidth="1"/>
    <col min="9728" max="9730" width="8.7109375" style="47" customWidth="1"/>
    <col min="9731" max="9737" width="0" style="47" hidden="1" customWidth="1"/>
    <col min="9738" max="9973" width="7.7109375" style="47"/>
    <col min="9974" max="9974" width="4.28515625" style="47" customWidth="1"/>
    <col min="9975" max="9975" width="34.28515625" style="47" customWidth="1"/>
    <col min="9976" max="9976" width="6.85546875" style="47" customWidth="1"/>
    <col min="9977" max="9977" width="9.7109375" style="47" customWidth="1"/>
    <col min="9978" max="9978" width="7.28515625" style="47" customWidth="1"/>
    <col min="9979" max="9983" width="7.7109375" style="47" customWidth="1"/>
    <col min="9984" max="9986" width="8.7109375" style="47" customWidth="1"/>
    <col min="9987" max="9993" width="0" style="47" hidden="1" customWidth="1"/>
    <col min="9994" max="10229" width="7.7109375" style="47"/>
    <col min="10230" max="10230" width="4.28515625" style="47" customWidth="1"/>
    <col min="10231" max="10231" width="34.28515625" style="47" customWidth="1"/>
    <col min="10232" max="10232" width="6.85546875" style="47" customWidth="1"/>
    <col min="10233" max="10233" width="9.7109375" style="47" customWidth="1"/>
    <col min="10234" max="10234" width="7.28515625" style="47" customWidth="1"/>
    <col min="10235" max="10239" width="7.7109375" style="47" customWidth="1"/>
    <col min="10240" max="10242" width="8.7109375" style="47" customWidth="1"/>
    <col min="10243" max="10249" width="0" style="47" hidden="1" customWidth="1"/>
    <col min="10250" max="10485" width="7.7109375" style="47"/>
    <col min="10486" max="10486" width="4.28515625" style="47" customWidth="1"/>
    <col min="10487" max="10487" width="34.28515625" style="47" customWidth="1"/>
    <col min="10488" max="10488" width="6.85546875" style="47" customWidth="1"/>
    <col min="10489" max="10489" width="9.7109375" style="47" customWidth="1"/>
    <col min="10490" max="10490" width="7.28515625" style="47" customWidth="1"/>
    <col min="10491" max="10495" width="7.7109375" style="47" customWidth="1"/>
    <col min="10496" max="10498" width="8.7109375" style="47" customWidth="1"/>
    <col min="10499" max="10505" width="0" style="47" hidden="1" customWidth="1"/>
    <col min="10506" max="10741" width="7.7109375" style="47"/>
    <col min="10742" max="10742" width="4.28515625" style="47" customWidth="1"/>
    <col min="10743" max="10743" width="34.28515625" style="47" customWidth="1"/>
    <col min="10744" max="10744" width="6.85546875" style="47" customWidth="1"/>
    <col min="10745" max="10745" width="9.7109375" style="47" customWidth="1"/>
    <col min="10746" max="10746" width="7.28515625" style="47" customWidth="1"/>
    <col min="10747" max="10751" width="7.7109375" style="47" customWidth="1"/>
    <col min="10752" max="10754" width="8.7109375" style="47" customWidth="1"/>
    <col min="10755" max="10761" width="0" style="47" hidden="1" customWidth="1"/>
    <col min="10762" max="10997" width="7.7109375" style="47"/>
    <col min="10998" max="10998" width="4.28515625" style="47" customWidth="1"/>
    <col min="10999" max="10999" width="34.28515625" style="47" customWidth="1"/>
    <col min="11000" max="11000" width="6.85546875" style="47" customWidth="1"/>
    <col min="11001" max="11001" width="9.7109375" style="47" customWidth="1"/>
    <col min="11002" max="11002" width="7.28515625" style="47" customWidth="1"/>
    <col min="11003" max="11007" width="7.7109375" style="47" customWidth="1"/>
    <col min="11008" max="11010" width="8.7109375" style="47" customWidth="1"/>
    <col min="11011" max="11017" width="0" style="47" hidden="1" customWidth="1"/>
    <col min="11018" max="11253" width="7.7109375" style="47"/>
    <col min="11254" max="11254" width="4.28515625" style="47" customWidth="1"/>
    <col min="11255" max="11255" width="34.28515625" style="47" customWidth="1"/>
    <col min="11256" max="11256" width="6.85546875" style="47" customWidth="1"/>
    <col min="11257" max="11257" width="9.7109375" style="47" customWidth="1"/>
    <col min="11258" max="11258" width="7.28515625" style="47" customWidth="1"/>
    <col min="11259" max="11263" width="7.7109375" style="47" customWidth="1"/>
    <col min="11264" max="11266" width="8.7109375" style="47" customWidth="1"/>
    <col min="11267" max="11273" width="0" style="47" hidden="1" customWidth="1"/>
    <col min="11274" max="11509" width="7.7109375" style="47"/>
    <col min="11510" max="11510" width="4.28515625" style="47" customWidth="1"/>
    <col min="11511" max="11511" width="34.28515625" style="47" customWidth="1"/>
    <col min="11512" max="11512" width="6.85546875" style="47" customWidth="1"/>
    <col min="11513" max="11513" width="9.7109375" style="47" customWidth="1"/>
    <col min="11514" max="11514" width="7.28515625" style="47" customWidth="1"/>
    <col min="11515" max="11519" width="7.7109375" style="47" customWidth="1"/>
    <col min="11520" max="11522" width="8.7109375" style="47" customWidth="1"/>
    <col min="11523" max="11529" width="0" style="47" hidden="1" customWidth="1"/>
    <col min="11530" max="11765" width="7.7109375" style="47"/>
    <col min="11766" max="11766" width="4.28515625" style="47" customWidth="1"/>
    <col min="11767" max="11767" width="34.28515625" style="47" customWidth="1"/>
    <col min="11768" max="11768" width="6.85546875" style="47" customWidth="1"/>
    <col min="11769" max="11769" width="9.7109375" style="47" customWidth="1"/>
    <col min="11770" max="11770" width="7.28515625" style="47" customWidth="1"/>
    <col min="11771" max="11775" width="7.7109375" style="47" customWidth="1"/>
    <col min="11776" max="11778" width="8.7109375" style="47" customWidth="1"/>
    <col min="11779" max="11785" width="0" style="47" hidden="1" customWidth="1"/>
    <col min="11786" max="12021" width="7.7109375" style="47"/>
    <col min="12022" max="12022" width="4.28515625" style="47" customWidth="1"/>
    <col min="12023" max="12023" width="34.28515625" style="47" customWidth="1"/>
    <col min="12024" max="12024" width="6.85546875" style="47" customWidth="1"/>
    <col min="12025" max="12025" width="9.7109375" style="47" customWidth="1"/>
    <col min="12026" max="12026" width="7.28515625" style="47" customWidth="1"/>
    <col min="12027" max="12031" width="7.7109375" style="47" customWidth="1"/>
    <col min="12032" max="12034" width="8.7109375" style="47" customWidth="1"/>
    <col min="12035" max="12041" width="0" style="47" hidden="1" customWidth="1"/>
    <col min="12042" max="12277" width="7.7109375" style="47"/>
    <col min="12278" max="12278" width="4.28515625" style="47" customWidth="1"/>
    <col min="12279" max="12279" width="34.28515625" style="47" customWidth="1"/>
    <col min="12280" max="12280" width="6.85546875" style="47" customWidth="1"/>
    <col min="12281" max="12281" width="9.7109375" style="47" customWidth="1"/>
    <col min="12282" max="12282" width="7.28515625" style="47" customWidth="1"/>
    <col min="12283" max="12287" width="7.7109375" style="47" customWidth="1"/>
    <col min="12288" max="12290" width="8.7109375" style="47" customWidth="1"/>
    <col min="12291" max="12297" width="0" style="47" hidden="1" customWidth="1"/>
    <col min="12298" max="12533" width="7.7109375" style="47"/>
    <col min="12534" max="12534" width="4.28515625" style="47" customWidth="1"/>
    <col min="12535" max="12535" width="34.28515625" style="47" customWidth="1"/>
    <col min="12536" max="12536" width="6.85546875" style="47" customWidth="1"/>
    <col min="12537" max="12537" width="9.7109375" style="47" customWidth="1"/>
    <col min="12538" max="12538" width="7.28515625" style="47" customWidth="1"/>
    <col min="12539" max="12543" width="7.7109375" style="47" customWidth="1"/>
    <col min="12544" max="12546" width="8.7109375" style="47" customWidth="1"/>
    <col min="12547" max="12553" width="0" style="47" hidden="1" customWidth="1"/>
    <col min="12554" max="12789" width="7.7109375" style="47"/>
    <col min="12790" max="12790" width="4.28515625" style="47" customWidth="1"/>
    <col min="12791" max="12791" width="34.28515625" style="47" customWidth="1"/>
    <col min="12792" max="12792" width="6.85546875" style="47" customWidth="1"/>
    <col min="12793" max="12793" width="9.7109375" style="47" customWidth="1"/>
    <col min="12794" max="12794" width="7.28515625" style="47" customWidth="1"/>
    <col min="12795" max="12799" width="7.7109375" style="47" customWidth="1"/>
    <col min="12800" max="12802" width="8.7109375" style="47" customWidth="1"/>
    <col min="12803" max="12809" width="0" style="47" hidden="1" customWidth="1"/>
    <col min="12810" max="13045" width="7.7109375" style="47"/>
    <col min="13046" max="13046" width="4.28515625" style="47" customWidth="1"/>
    <col min="13047" max="13047" width="34.28515625" style="47" customWidth="1"/>
    <col min="13048" max="13048" width="6.85546875" style="47" customWidth="1"/>
    <col min="13049" max="13049" width="9.7109375" style="47" customWidth="1"/>
    <col min="13050" max="13050" width="7.28515625" style="47" customWidth="1"/>
    <col min="13051" max="13055" width="7.7109375" style="47" customWidth="1"/>
    <col min="13056" max="13058" width="8.7109375" style="47" customWidth="1"/>
    <col min="13059" max="13065" width="0" style="47" hidden="1" customWidth="1"/>
    <col min="13066" max="13301" width="7.7109375" style="47"/>
    <col min="13302" max="13302" width="4.28515625" style="47" customWidth="1"/>
    <col min="13303" max="13303" width="34.28515625" style="47" customWidth="1"/>
    <col min="13304" max="13304" width="6.85546875" style="47" customWidth="1"/>
    <col min="13305" max="13305" width="9.7109375" style="47" customWidth="1"/>
    <col min="13306" max="13306" width="7.28515625" style="47" customWidth="1"/>
    <col min="13307" max="13311" width="7.7109375" style="47" customWidth="1"/>
    <col min="13312" max="13314" width="8.7109375" style="47" customWidth="1"/>
    <col min="13315" max="13321" width="0" style="47" hidden="1" customWidth="1"/>
    <col min="13322" max="13557" width="7.7109375" style="47"/>
    <col min="13558" max="13558" width="4.28515625" style="47" customWidth="1"/>
    <col min="13559" max="13559" width="34.28515625" style="47" customWidth="1"/>
    <col min="13560" max="13560" width="6.85546875" style="47" customWidth="1"/>
    <col min="13561" max="13561" width="9.7109375" style="47" customWidth="1"/>
    <col min="13562" max="13562" width="7.28515625" style="47" customWidth="1"/>
    <col min="13563" max="13567" width="7.7109375" style="47" customWidth="1"/>
    <col min="13568" max="13570" width="8.7109375" style="47" customWidth="1"/>
    <col min="13571" max="13577" width="0" style="47" hidden="1" customWidth="1"/>
    <col min="13578" max="13813" width="7.7109375" style="47"/>
    <col min="13814" max="13814" width="4.28515625" style="47" customWidth="1"/>
    <col min="13815" max="13815" width="34.28515625" style="47" customWidth="1"/>
    <col min="13816" max="13816" width="6.85546875" style="47" customWidth="1"/>
    <col min="13817" max="13817" width="9.7109375" style="47" customWidth="1"/>
    <col min="13818" max="13818" width="7.28515625" style="47" customWidth="1"/>
    <col min="13819" max="13823" width="7.7109375" style="47" customWidth="1"/>
    <col min="13824" max="13826" width="8.7109375" style="47" customWidth="1"/>
    <col min="13827" max="13833" width="0" style="47" hidden="1" customWidth="1"/>
    <col min="13834" max="14069" width="7.7109375" style="47"/>
    <col min="14070" max="14070" width="4.28515625" style="47" customWidth="1"/>
    <col min="14071" max="14071" width="34.28515625" style="47" customWidth="1"/>
    <col min="14072" max="14072" width="6.85546875" style="47" customWidth="1"/>
    <col min="14073" max="14073" width="9.7109375" style="47" customWidth="1"/>
    <col min="14074" max="14074" width="7.28515625" style="47" customWidth="1"/>
    <col min="14075" max="14079" width="7.7109375" style="47" customWidth="1"/>
    <col min="14080" max="14082" width="8.7109375" style="47" customWidth="1"/>
    <col min="14083" max="14089" width="0" style="47" hidden="1" customWidth="1"/>
    <col min="14090" max="14325" width="7.7109375" style="47"/>
    <col min="14326" max="14326" width="4.28515625" style="47" customWidth="1"/>
    <col min="14327" max="14327" width="34.28515625" style="47" customWidth="1"/>
    <col min="14328" max="14328" width="6.85546875" style="47" customWidth="1"/>
    <col min="14329" max="14329" width="9.7109375" style="47" customWidth="1"/>
    <col min="14330" max="14330" width="7.28515625" style="47" customWidth="1"/>
    <col min="14331" max="14335" width="7.7109375" style="47" customWidth="1"/>
    <col min="14336" max="14338" width="8.7109375" style="47" customWidth="1"/>
    <col min="14339" max="14345" width="0" style="47" hidden="1" customWidth="1"/>
    <col min="14346" max="14581" width="7.7109375" style="47"/>
    <col min="14582" max="14582" width="4.28515625" style="47" customWidth="1"/>
    <col min="14583" max="14583" width="34.28515625" style="47" customWidth="1"/>
    <col min="14584" max="14584" width="6.85546875" style="47" customWidth="1"/>
    <col min="14585" max="14585" width="9.7109375" style="47" customWidth="1"/>
    <col min="14586" max="14586" width="7.28515625" style="47" customWidth="1"/>
    <col min="14587" max="14591" width="7.7109375" style="47" customWidth="1"/>
    <col min="14592" max="14594" width="8.7109375" style="47" customWidth="1"/>
    <col min="14595" max="14601" width="0" style="47" hidden="1" customWidth="1"/>
    <col min="14602" max="14837" width="7.7109375" style="47"/>
    <col min="14838" max="14838" width="4.28515625" style="47" customWidth="1"/>
    <col min="14839" max="14839" width="34.28515625" style="47" customWidth="1"/>
    <col min="14840" max="14840" width="6.85546875" style="47" customWidth="1"/>
    <col min="14841" max="14841" width="9.7109375" style="47" customWidth="1"/>
    <col min="14842" max="14842" width="7.28515625" style="47" customWidth="1"/>
    <col min="14843" max="14847" width="7.7109375" style="47" customWidth="1"/>
    <col min="14848" max="14850" width="8.7109375" style="47" customWidth="1"/>
    <col min="14851" max="14857" width="0" style="47" hidden="1" customWidth="1"/>
    <col min="14858" max="15093" width="7.7109375" style="47"/>
    <col min="15094" max="15094" width="4.28515625" style="47" customWidth="1"/>
    <col min="15095" max="15095" width="34.28515625" style="47" customWidth="1"/>
    <col min="15096" max="15096" width="6.85546875" style="47" customWidth="1"/>
    <col min="15097" max="15097" width="9.7109375" style="47" customWidth="1"/>
    <col min="15098" max="15098" width="7.28515625" style="47" customWidth="1"/>
    <col min="15099" max="15103" width="7.7109375" style="47" customWidth="1"/>
    <col min="15104" max="15106" width="8.7109375" style="47" customWidth="1"/>
    <col min="15107" max="15113" width="0" style="47" hidden="1" customWidth="1"/>
    <col min="15114" max="15349" width="7.7109375" style="47"/>
    <col min="15350" max="15350" width="4.28515625" style="47" customWidth="1"/>
    <col min="15351" max="15351" width="34.28515625" style="47" customWidth="1"/>
    <col min="15352" max="15352" width="6.85546875" style="47" customWidth="1"/>
    <col min="15353" max="15353" width="9.7109375" style="47" customWidth="1"/>
    <col min="15354" max="15354" width="7.28515625" style="47" customWidth="1"/>
    <col min="15355" max="15359" width="7.7109375" style="47" customWidth="1"/>
    <col min="15360" max="15362" width="8.7109375" style="47" customWidth="1"/>
    <col min="15363" max="15369" width="0" style="47" hidden="1" customWidth="1"/>
    <col min="15370" max="15605" width="7.7109375" style="47"/>
    <col min="15606" max="15606" width="4.28515625" style="47" customWidth="1"/>
    <col min="15607" max="15607" width="34.28515625" style="47" customWidth="1"/>
    <col min="15608" max="15608" width="6.85546875" style="47" customWidth="1"/>
    <col min="15609" max="15609" width="9.7109375" style="47" customWidth="1"/>
    <col min="15610" max="15610" width="7.28515625" style="47" customWidth="1"/>
    <col min="15611" max="15615" width="7.7109375" style="47" customWidth="1"/>
    <col min="15616" max="15618" width="8.7109375" style="47" customWidth="1"/>
    <col min="15619" max="15625" width="0" style="47" hidden="1" customWidth="1"/>
    <col min="15626" max="15861" width="7.7109375" style="47"/>
    <col min="15862" max="15862" width="4.28515625" style="47" customWidth="1"/>
    <col min="15863" max="15863" width="34.28515625" style="47" customWidth="1"/>
    <col min="15864" max="15864" width="6.85546875" style="47" customWidth="1"/>
    <col min="15865" max="15865" width="9.7109375" style="47" customWidth="1"/>
    <col min="15866" max="15866" width="7.28515625" style="47" customWidth="1"/>
    <col min="15867" max="15871" width="7.7109375" style="47" customWidth="1"/>
    <col min="15872" max="15874" width="8.7109375" style="47" customWidth="1"/>
    <col min="15875" max="15881" width="0" style="47" hidden="1" customWidth="1"/>
    <col min="15882" max="16117" width="7.7109375" style="47"/>
    <col min="16118" max="16118" width="4.28515625" style="47" customWidth="1"/>
    <col min="16119" max="16119" width="34.28515625" style="47" customWidth="1"/>
    <col min="16120" max="16120" width="6.85546875" style="47" customWidth="1"/>
    <col min="16121" max="16121" width="9.7109375" style="47" customWidth="1"/>
    <col min="16122" max="16122" width="7.28515625" style="47" customWidth="1"/>
    <col min="16123" max="16127" width="7.7109375" style="47" customWidth="1"/>
    <col min="16128" max="16130" width="8.7109375" style="47" customWidth="1"/>
    <col min="16131" max="16137" width="0" style="47" hidden="1" customWidth="1"/>
    <col min="16138" max="16384" width="7.7109375" style="47"/>
  </cols>
  <sheetData>
    <row r="1" spans="1:27" ht="18" customHeight="1">
      <c r="A1" s="563" t="s">
        <v>435</v>
      </c>
      <c r="B1" s="563"/>
      <c r="C1" s="74"/>
      <c r="D1" s="75"/>
      <c r="E1" s="75"/>
    </row>
    <row r="2" spans="1:27" ht="18" customHeight="1">
      <c r="A2" s="555" t="s">
        <v>436</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row>
    <row r="3" spans="1:27" ht="18" customHeight="1">
      <c r="A3" s="566" t="s">
        <v>437</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row>
    <row r="4" spans="1:27" ht="18" customHeight="1">
      <c r="A4" s="551" t="s">
        <v>1</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row>
    <row r="5" spans="1:27" ht="18" customHeight="1">
      <c r="A5" s="564" t="s">
        <v>2</v>
      </c>
      <c r="B5" s="565" t="s">
        <v>187</v>
      </c>
      <c r="C5" s="565" t="s">
        <v>3</v>
      </c>
      <c r="D5" s="557" t="s">
        <v>201</v>
      </c>
      <c r="E5" s="558" t="s">
        <v>202</v>
      </c>
      <c r="F5" s="560" t="s">
        <v>6</v>
      </c>
      <c r="G5" s="561"/>
      <c r="H5" s="561"/>
      <c r="I5" s="561"/>
      <c r="J5" s="561"/>
      <c r="K5" s="561"/>
      <c r="L5" s="561"/>
      <c r="M5" s="561"/>
      <c r="N5" s="561"/>
      <c r="O5" s="561"/>
      <c r="P5" s="561"/>
      <c r="Q5" s="561"/>
      <c r="R5" s="561"/>
      <c r="S5" s="561"/>
      <c r="T5" s="561"/>
      <c r="U5" s="561"/>
      <c r="V5" s="561"/>
      <c r="W5" s="561"/>
      <c r="X5" s="561"/>
      <c r="Y5" s="561"/>
      <c r="Z5" s="561"/>
      <c r="AA5" s="562"/>
    </row>
    <row r="6" spans="1:27" ht="33.75" customHeight="1">
      <c r="A6" s="564"/>
      <c r="B6" s="565"/>
      <c r="C6" s="565"/>
      <c r="D6" s="557"/>
      <c r="E6" s="559"/>
      <c r="F6" s="483" t="s">
        <v>302</v>
      </c>
      <c r="G6" s="483" t="s">
        <v>303</v>
      </c>
      <c r="H6" s="483" t="s">
        <v>304</v>
      </c>
      <c r="I6" s="483" t="s">
        <v>305</v>
      </c>
      <c r="J6" s="483" t="s">
        <v>306</v>
      </c>
      <c r="K6" s="483" t="s">
        <v>307</v>
      </c>
      <c r="L6" s="483" t="s">
        <v>308</v>
      </c>
      <c r="M6" s="387" t="s">
        <v>323</v>
      </c>
      <c r="N6" s="272" t="s">
        <v>309</v>
      </c>
      <c r="O6" s="272" t="s">
        <v>310</v>
      </c>
      <c r="P6" s="272" t="s">
        <v>311</v>
      </c>
      <c r="Q6" s="272" t="s">
        <v>312</v>
      </c>
      <c r="R6" s="272" t="s">
        <v>313</v>
      </c>
      <c r="S6" s="272" t="s">
        <v>314</v>
      </c>
      <c r="T6" s="272" t="s">
        <v>315</v>
      </c>
      <c r="U6" s="272" t="s">
        <v>316</v>
      </c>
      <c r="V6" s="272" t="s">
        <v>317</v>
      </c>
      <c r="W6" s="272" t="s">
        <v>318</v>
      </c>
      <c r="X6" s="272" t="s">
        <v>319</v>
      </c>
      <c r="Y6" s="272" t="s">
        <v>320</v>
      </c>
      <c r="Z6" s="272" t="s">
        <v>321</v>
      </c>
      <c r="AA6" s="272" t="s">
        <v>322</v>
      </c>
    </row>
    <row r="7" spans="1:27" s="80" customFormat="1" ht="21" customHeight="1">
      <c r="A7" s="76" t="s">
        <v>192</v>
      </c>
      <c r="B7" s="77">
        <v>-2</v>
      </c>
      <c r="C7" s="76" t="s">
        <v>203</v>
      </c>
      <c r="D7" s="78" t="s">
        <v>427</v>
      </c>
      <c r="E7" s="77">
        <v>-5</v>
      </c>
      <c r="F7" s="79">
        <v>-5</v>
      </c>
      <c r="G7" s="79">
        <v>-6</v>
      </c>
      <c r="H7" s="77">
        <v>-7</v>
      </c>
      <c r="I7" s="79">
        <v>-8</v>
      </c>
      <c r="J7" s="77">
        <v>-9</v>
      </c>
      <c r="K7" s="79">
        <v>-10</v>
      </c>
      <c r="L7" s="77">
        <v>-11</v>
      </c>
      <c r="M7" s="79">
        <v>-12</v>
      </c>
      <c r="N7" s="203">
        <v>-13</v>
      </c>
      <c r="O7" s="203">
        <v>-14</v>
      </c>
      <c r="P7" s="203">
        <v>-15</v>
      </c>
      <c r="Q7" s="203">
        <v>-16</v>
      </c>
      <c r="R7" s="203">
        <v>-17</v>
      </c>
      <c r="S7" s="203">
        <v>-18</v>
      </c>
      <c r="T7" s="203">
        <v>-19</v>
      </c>
      <c r="U7" s="203">
        <v>-20</v>
      </c>
      <c r="V7" s="203">
        <v>-21</v>
      </c>
      <c r="W7" s="203">
        <v>-22</v>
      </c>
      <c r="X7" s="203">
        <v>-23</v>
      </c>
      <c r="Y7" s="203">
        <v>-24</v>
      </c>
      <c r="Z7" s="203">
        <v>-25</v>
      </c>
      <c r="AA7" s="203">
        <v>-26</v>
      </c>
    </row>
    <row r="8" spans="1:27" s="53" customFormat="1" ht="20.100000000000001" customHeight="1">
      <c r="A8" s="81"/>
      <c r="B8" s="82" t="s">
        <v>8</v>
      </c>
      <c r="C8" s="81"/>
      <c r="D8" s="13">
        <f>D10+D33+D76</f>
        <v>101671.33237999999</v>
      </c>
      <c r="E8" s="13">
        <v>100</v>
      </c>
      <c r="F8" s="13">
        <f t="shared" ref="F8" si="0">F10+F33+F76</f>
        <v>86.545238000000012</v>
      </c>
      <c r="G8" s="13">
        <f t="shared" ref="G8:M8" si="1">G10+G33+G76</f>
        <v>2760.6470889999996</v>
      </c>
      <c r="H8" s="13">
        <f t="shared" si="1"/>
        <v>3055.8796030000003</v>
      </c>
      <c r="I8" s="13">
        <f t="shared" si="1"/>
        <v>2964.7392610000006</v>
      </c>
      <c r="J8" s="13">
        <f t="shared" si="1"/>
        <v>5138.9696930000009</v>
      </c>
      <c r="K8" s="13">
        <f t="shared" si="1"/>
        <v>6978.9328830000004</v>
      </c>
      <c r="L8" s="13">
        <f t="shared" si="1"/>
        <v>5098.9224549999999</v>
      </c>
      <c r="M8" s="13">
        <f t="shared" si="1"/>
        <v>5053.8442880000002</v>
      </c>
      <c r="N8" s="13">
        <f t="shared" ref="N8:AA8" si="2">N10+N33+N76</f>
        <v>4591.8534220000001</v>
      </c>
      <c r="O8" s="13">
        <f t="shared" si="2"/>
        <v>3623.0502469999997</v>
      </c>
      <c r="P8" s="13">
        <f t="shared" si="2"/>
        <v>3118.7988849999997</v>
      </c>
      <c r="Q8" s="13">
        <f t="shared" si="2"/>
        <v>7136.0806260000008</v>
      </c>
      <c r="R8" s="13">
        <f t="shared" si="2"/>
        <v>3193.6296590000006</v>
      </c>
      <c r="S8" s="13">
        <f t="shared" si="2"/>
        <v>4555.9835639999992</v>
      </c>
      <c r="T8" s="13">
        <f t="shared" si="2"/>
        <v>6708.3682190000009</v>
      </c>
      <c r="U8" s="13">
        <f t="shared" si="2"/>
        <v>4817.6616760000006</v>
      </c>
      <c r="V8" s="13">
        <f t="shared" si="2"/>
        <v>5677.3664159999998</v>
      </c>
      <c r="W8" s="13">
        <f t="shared" si="2"/>
        <v>7332.3465730000007</v>
      </c>
      <c r="X8" s="13">
        <f t="shared" si="2"/>
        <v>6870.5043619999997</v>
      </c>
      <c r="Y8" s="13">
        <f t="shared" si="2"/>
        <v>4614.3359470000005</v>
      </c>
      <c r="Z8" s="13">
        <f t="shared" si="2"/>
        <v>5329.0818230000004</v>
      </c>
      <c r="AA8" s="13">
        <f t="shared" si="2"/>
        <v>2963.7904509999998</v>
      </c>
    </row>
    <row r="9" spans="1:27" s="53" customFormat="1" ht="20.100000000000001" customHeight="1">
      <c r="A9" s="81" t="s">
        <v>204</v>
      </c>
      <c r="B9" s="83" t="s">
        <v>205</v>
      </c>
      <c r="C9" s="81"/>
      <c r="D9" s="13"/>
      <c r="E9" s="13"/>
      <c r="F9" s="13"/>
      <c r="G9" s="13"/>
      <c r="H9" s="13"/>
      <c r="I9" s="13"/>
      <c r="J9" s="13"/>
      <c r="K9" s="13"/>
      <c r="L9" s="13"/>
      <c r="M9" s="13"/>
      <c r="N9" s="13"/>
      <c r="O9" s="13"/>
      <c r="P9" s="13"/>
      <c r="Q9" s="13"/>
      <c r="R9" s="13"/>
      <c r="S9" s="13"/>
      <c r="T9" s="13"/>
      <c r="U9" s="13"/>
      <c r="V9" s="13"/>
      <c r="W9" s="13"/>
      <c r="X9" s="13"/>
      <c r="Y9" s="13"/>
      <c r="Z9" s="13"/>
      <c r="AA9" s="13"/>
    </row>
    <row r="10" spans="1:27" s="59" customFormat="1" ht="16.5" customHeight="1">
      <c r="A10" s="84" t="s">
        <v>9</v>
      </c>
      <c r="B10" s="85" t="s">
        <v>10</v>
      </c>
      <c r="C10" s="86" t="s">
        <v>11</v>
      </c>
      <c r="D10" s="87">
        <f>D12+D16+D17+D18+D22+D26+D30+D32</f>
        <v>96147.988843999992</v>
      </c>
      <c r="E10" s="87">
        <f>D10/D$8*100</f>
        <v>94.567452391244061</v>
      </c>
      <c r="F10" s="87">
        <f t="shared" ref="F10" si="3">F12+F16+F17+F18+F22+F26+F30+F31+F32</f>
        <v>29.478917333333335</v>
      </c>
      <c r="G10" s="87">
        <f t="shared" ref="G10:M10" si="4">G12+G16+G17+G18+G22+G26+G30+G31+G32</f>
        <v>2482.452612333333</v>
      </c>
      <c r="H10" s="87">
        <f t="shared" si="4"/>
        <v>3014.0821640000004</v>
      </c>
      <c r="I10" s="87">
        <f t="shared" si="4"/>
        <v>2778.7656130000005</v>
      </c>
      <c r="J10" s="87">
        <f t="shared" si="4"/>
        <v>4962.2918510000009</v>
      </c>
      <c r="K10" s="87">
        <f t="shared" si="4"/>
        <v>6553.7620536666673</v>
      </c>
      <c r="L10" s="87">
        <f t="shared" si="4"/>
        <v>4880.691772666667</v>
      </c>
      <c r="M10" s="87">
        <f t="shared" si="4"/>
        <v>4933.2129629999999</v>
      </c>
      <c r="N10" s="87">
        <f t="shared" ref="N10:AA10" si="5">N12+N16+N17+N18+N22+N26+N30+N31+N32</f>
        <v>4451.807315</v>
      </c>
      <c r="O10" s="87">
        <f t="shared" si="5"/>
        <v>3360.951822</v>
      </c>
      <c r="P10" s="87">
        <f t="shared" si="5"/>
        <v>2834.0008189999999</v>
      </c>
      <c r="Q10" s="87">
        <f t="shared" si="5"/>
        <v>6812.9096916666676</v>
      </c>
      <c r="R10" s="87">
        <f t="shared" si="5"/>
        <v>2835.1104740000005</v>
      </c>
      <c r="S10" s="87">
        <f t="shared" si="5"/>
        <v>4489.0020029999996</v>
      </c>
      <c r="T10" s="87">
        <f t="shared" si="5"/>
        <v>5758.4304220000004</v>
      </c>
      <c r="U10" s="87">
        <f t="shared" si="5"/>
        <v>4432.1218933333339</v>
      </c>
      <c r="V10" s="87">
        <f t="shared" si="5"/>
        <v>5408.403902</v>
      </c>
      <c r="W10" s="87">
        <f t="shared" si="5"/>
        <v>7123.0204090000007</v>
      </c>
      <c r="X10" s="87">
        <f t="shared" si="5"/>
        <v>6788.338103</v>
      </c>
      <c r="Y10" s="87">
        <f t="shared" si="5"/>
        <v>4216.1425610000006</v>
      </c>
      <c r="Z10" s="87">
        <f t="shared" si="5"/>
        <v>5102.1688570000006</v>
      </c>
      <c r="AA10" s="87">
        <f t="shared" si="5"/>
        <v>2900.8426249999998</v>
      </c>
    </row>
    <row r="11" spans="1:27" s="57" customFormat="1" ht="16.5" customHeight="1">
      <c r="A11" s="88"/>
      <c r="B11" s="89" t="s">
        <v>66</v>
      </c>
      <c r="C11" s="90"/>
      <c r="D11" s="23"/>
      <c r="E11" s="23"/>
      <c r="F11" s="23"/>
      <c r="G11" s="23"/>
      <c r="H11" s="23"/>
      <c r="I11" s="23"/>
      <c r="J11" s="23"/>
      <c r="K11" s="23"/>
      <c r="L11" s="23"/>
      <c r="M11" s="23"/>
      <c r="N11" s="23"/>
      <c r="O11" s="23"/>
      <c r="P11" s="23"/>
      <c r="Q11" s="23"/>
      <c r="R11" s="23"/>
      <c r="S11" s="23"/>
      <c r="T11" s="23"/>
      <c r="U11" s="23"/>
      <c r="V11" s="23"/>
      <c r="W11" s="23"/>
      <c r="X11" s="23"/>
      <c r="Y11" s="23"/>
      <c r="Z11" s="23"/>
      <c r="AA11" s="23"/>
    </row>
    <row r="12" spans="1:27" ht="17.25" customHeight="1">
      <c r="A12" s="91" t="s">
        <v>12</v>
      </c>
      <c r="B12" s="92" t="s">
        <v>13</v>
      </c>
      <c r="C12" s="93" t="s">
        <v>14</v>
      </c>
      <c r="D12" s="472">
        <f>D13+D14+D15</f>
        <v>4108.9268359999996</v>
      </c>
      <c r="E12" s="472">
        <f>D12/D$10*100</f>
        <v>4.2735442367564529</v>
      </c>
      <c r="F12" s="19">
        <f t="shared" ref="F12" si="6">F13+F14+F15</f>
        <v>4.0946723333333335</v>
      </c>
      <c r="G12" s="19">
        <f t="shared" ref="G12:M12" si="7">G13+G14+G15</f>
        <v>434.34968233333336</v>
      </c>
      <c r="H12" s="19">
        <f t="shared" si="7"/>
        <v>39.271991</v>
      </c>
      <c r="I12" s="19">
        <f t="shared" si="7"/>
        <v>239.39926399999999</v>
      </c>
      <c r="J12" s="19">
        <f t="shared" si="7"/>
        <v>125.446713</v>
      </c>
      <c r="K12" s="19">
        <f t="shared" si="7"/>
        <v>227.81671266666666</v>
      </c>
      <c r="L12" s="19">
        <f t="shared" si="7"/>
        <v>212.30241466666672</v>
      </c>
      <c r="M12" s="19">
        <f t="shared" si="7"/>
        <v>115.042396</v>
      </c>
      <c r="N12" s="19">
        <f t="shared" ref="N12:AA12" si="8">N13+N14+N15</f>
        <v>78.792790999999994</v>
      </c>
      <c r="O12" s="19">
        <f t="shared" si="8"/>
        <v>247.803439</v>
      </c>
      <c r="P12" s="19">
        <f t="shared" si="8"/>
        <v>117.32937800000001</v>
      </c>
      <c r="Q12" s="19">
        <f t="shared" si="8"/>
        <v>237.49683866666663</v>
      </c>
      <c r="R12" s="19">
        <f t="shared" si="8"/>
        <v>174.383197</v>
      </c>
      <c r="S12" s="19">
        <f t="shared" si="8"/>
        <v>49.692019000000002</v>
      </c>
      <c r="T12" s="19">
        <f t="shared" si="8"/>
        <v>520.32645000000002</v>
      </c>
      <c r="U12" s="19">
        <f t="shared" si="8"/>
        <v>279.36413233333337</v>
      </c>
      <c r="V12" s="19">
        <f t="shared" si="8"/>
        <v>171.03351000000001</v>
      </c>
      <c r="W12" s="19">
        <f t="shared" si="8"/>
        <v>211.07731899999999</v>
      </c>
      <c r="X12" s="19">
        <f t="shared" si="8"/>
        <v>87.658213000000103</v>
      </c>
      <c r="Y12" s="19">
        <f t="shared" si="8"/>
        <v>359.88725800000003</v>
      </c>
      <c r="Z12" s="19">
        <f t="shared" si="8"/>
        <v>130.7214570000001</v>
      </c>
      <c r="AA12" s="19">
        <f t="shared" si="8"/>
        <v>45.636988000000002</v>
      </c>
    </row>
    <row r="13" spans="1:27" s="57" customFormat="1" ht="18" customHeight="1">
      <c r="A13" s="88"/>
      <c r="B13" s="94" t="s">
        <v>206</v>
      </c>
      <c r="C13" s="90" t="s">
        <v>16</v>
      </c>
      <c r="D13" s="23">
        <f t="shared" ref="D13:D32" si="9">SUM(F13:AA13)</f>
        <v>2579.8604519999999</v>
      </c>
      <c r="E13" s="23">
        <f>D13/D$12*100</f>
        <v>62.786721569164492</v>
      </c>
      <c r="F13" s="24">
        <v>4.0946723333333335</v>
      </c>
      <c r="G13" s="24">
        <v>406.78765633333336</v>
      </c>
      <c r="H13" s="24">
        <v>34.936335999999997</v>
      </c>
      <c r="I13" s="24">
        <v>218.648933</v>
      </c>
      <c r="J13" s="24">
        <v>36.348191</v>
      </c>
      <c r="K13" s="24">
        <v>89.712840666666665</v>
      </c>
      <c r="L13" s="24">
        <v>145.95202366666663</v>
      </c>
      <c r="M13" s="24">
        <v>65.40784699999999</v>
      </c>
      <c r="N13" s="24">
        <v>49.679983</v>
      </c>
      <c r="O13" s="24">
        <v>234.716081</v>
      </c>
      <c r="P13" s="24">
        <v>76.847439000000008</v>
      </c>
      <c r="Q13" s="24">
        <v>24.199189666666669</v>
      </c>
      <c r="R13" s="24">
        <v>119.711083</v>
      </c>
      <c r="S13" s="24">
        <v>0</v>
      </c>
      <c r="T13" s="24">
        <v>353.71641399999999</v>
      </c>
      <c r="U13" s="24">
        <v>141.58988333333335</v>
      </c>
      <c r="V13" s="24">
        <v>9.0490809999999993</v>
      </c>
      <c r="W13" s="24">
        <v>99.888615000000001</v>
      </c>
      <c r="X13" s="24">
        <v>77.941661000000096</v>
      </c>
      <c r="Y13" s="24">
        <v>301.92281100000002</v>
      </c>
      <c r="Z13" s="24">
        <v>45.798518999999999</v>
      </c>
      <c r="AA13" s="24">
        <v>42.911192</v>
      </c>
    </row>
    <row r="14" spans="1:27" s="57" customFormat="1" ht="20.100000000000001" hidden="1" customHeight="1">
      <c r="A14" s="88"/>
      <c r="B14" s="95" t="s">
        <v>17</v>
      </c>
      <c r="C14" s="90" t="s">
        <v>18</v>
      </c>
      <c r="D14" s="23">
        <f t="shared" si="9"/>
        <v>1527.8778670000004</v>
      </c>
      <c r="E14" s="23">
        <f>D14/D$8*100</f>
        <v>1.5027617237172677</v>
      </c>
      <c r="F14" s="24">
        <v>0</v>
      </c>
      <c r="G14" s="24">
        <v>27.562025999999999</v>
      </c>
      <c r="H14" s="24">
        <v>4.335655</v>
      </c>
      <c r="I14" s="24">
        <v>20.750330999999999</v>
      </c>
      <c r="J14" s="24">
        <v>89.098522000000003</v>
      </c>
      <c r="K14" s="24">
        <v>138.103872</v>
      </c>
      <c r="L14" s="24">
        <v>66.350391000000101</v>
      </c>
      <c r="M14" s="24">
        <v>49.634549</v>
      </c>
      <c r="N14" s="24">
        <v>29.112808000000001</v>
      </c>
      <c r="O14" s="24">
        <v>13.087358</v>
      </c>
      <c r="P14" s="24">
        <v>40.481938999999997</v>
      </c>
      <c r="Q14" s="24">
        <v>213.29764899999998</v>
      </c>
      <c r="R14" s="24">
        <v>54.672114000000001</v>
      </c>
      <c r="S14" s="24">
        <v>48.503502000000005</v>
      </c>
      <c r="T14" s="24">
        <v>166.61003600000001</v>
      </c>
      <c r="U14" s="24">
        <v>137.774249</v>
      </c>
      <c r="V14" s="24">
        <v>161.98442900000001</v>
      </c>
      <c r="W14" s="24">
        <v>111.188704</v>
      </c>
      <c r="X14" s="24">
        <v>9.7165520000000001</v>
      </c>
      <c r="Y14" s="24">
        <v>57.964447</v>
      </c>
      <c r="Z14" s="24">
        <v>84.922938000000102</v>
      </c>
      <c r="AA14" s="24">
        <v>2.7257959999999999</v>
      </c>
    </row>
    <row r="15" spans="1:27" s="57" customFormat="1" ht="20.100000000000001" hidden="1" customHeight="1">
      <c r="A15" s="88"/>
      <c r="B15" s="96" t="s">
        <v>19</v>
      </c>
      <c r="C15" s="90" t="s">
        <v>20</v>
      </c>
      <c r="D15" s="23">
        <f t="shared" si="9"/>
        <v>1.188517</v>
      </c>
      <c r="E15" s="23">
        <f>D15/D$8*100</f>
        <v>1.168979467641752E-3</v>
      </c>
      <c r="F15" s="24">
        <v>0</v>
      </c>
      <c r="G15" s="24">
        <v>0</v>
      </c>
      <c r="H15" s="24">
        <v>0</v>
      </c>
      <c r="I15" s="24">
        <v>0</v>
      </c>
      <c r="J15" s="24">
        <v>0</v>
      </c>
      <c r="K15" s="24">
        <v>0</v>
      </c>
      <c r="L15" s="24">
        <v>0</v>
      </c>
      <c r="M15" s="24">
        <v>0</v>
      </c>
      <c r="N15" s="24">
        <v>0</v>
      </c>
      <c r="O15" s="24">
        <v>0</v>
      </c>
      <c r="P15" s="24">
        <v>0</v>
      </c>
      <c r="Q15" s="24">
        <v>0</v>
      </c>
      <c r="R15" s="24">
        <v>0</v>
      </c>
      <c r="S15" s="24">
        <v>1.188517</v>
      </c>
      <c r="T15" s="24">
        <v>0</v>
      </c>
      <c r="U15" s="24">
        <v>0</v>
      </c>
      <c r="V15" s="24">
        <v>0</v>
      </c>
      <c r="W15" s="24">
        <v>0</v>
      </c>
      <c r="X15" s="24">
        <v>0</v>
      </c>
      <c r="Y15" s="24">
        <v>0</v>
      </c>
      <c r="Z15" s="24">
        <v>0</v>
      </c>
      <c r="AA15" s="24">
        <v>0</v>
      </c>
    </row>
    <row r="16" spans="1:27" s="57" customFormat="1" ht="17.25" customHeight="1">
      <c r="A16" s="91" t="s">
        <v>21</v>
      </c>
      <c r="B16" s="97" t="s">
        <v>22</v>
      </c>
      <c r="C16" s="93" t="s">
        <v>23</v>
      </c>
      <c r="D16" s="472">
        <f t="shared" si="9"/>
        <v>4778.646708000002</v>
      </c>
      <c r="E16" s="472">
        <f>D16/D$10*100</f>
        <v>4.9700953347587449</v>
      </c>
      <c r="F16" s="19">
        <v>19.171582666666666</v>
      </c>
      <c r="G16" s="19">
        <v>182.89361233333332</v>
      </c>
      <c r="H16" s="19">
        <v>102.639138</v>
      </c>
      <c r="I16" s="19">
        <v>129.17595299999999</v>
      </c>
      <c r="J16" s="19">
        <v>302.80153733333339</v>
      </c>
      <c r="K16" s="19">
        <v>331.47075166666667</v>
      </c>
      <c r="L16" s="19">
        <v>141.54653399999998</v>
      </c>
      <c r="M16" s="19">
        <v>149.92164399999999</v>
      </c>
      <c r="N16" s="19">
        <v>117.201331</v>
      </c>
      <c r="O16" s="19">
        <v>215.85788933333333</v>
      </c>
      <c r="P16" s="19">
        <v>160.010189</v>
      </c>
      <c r="Q16" s="19">
        <v>77.204168666666675</v>
      </c>
      <c r="R16" s="19">
        <v>246.15619400000006</v>
      </c>
      <c r="S16" s="19">
        <v>55.001052999999999</v>
      </c>
      <c r="T16" s="19">
        <v>751.16561100000104</v>
      </c>
      <c r="U16" s="19">
        <v>566.69537233333335</v>
      </c>
      <c r="V16" s="19">
        <v>223.325109</v>
      </c>
      <c r="W16" s="19">
        <v>271.89466933333324</v>
      </c>
      <c r="X16" s="19">
        <v>177.43282400000001</v>
      </c>
      <c r="Y16" s="19">
        <v>377.62652700000001</v>
      </c>
      <c r="Z16" s="19">
        <v>121.54922133333334</v>
      </c>
      <c r="AA16" s="19">
        <v>57.905796000000002</v>
      </c>
    </row>
    <row r="17" spans="1:27" ht="17.25" customHeight="1">
      <c r="A17" s="91" t="s">
        <v>24</v>
      </c>
      <c r="B17" s="97" t="s">
        <v>25</v>
      </c>
      <c r="C17" s="93" t="s">
        <v>26</v>
      </c>
      <c r="D17" s="19">
        <f t="shared" si="9"/>
        <v>1413.8611840000001</v>
      </c>
      <c r="E17" s="472">
        <f>D17/D$10*100</f>
        <v>1.470505208688232</v>
      </c>
      <c r="F17" s="19">
        <v>5.9234506666666666</v>
      </c>
      <c r="G17" s="19">
        <v>92.458513333333329</v>
      </c>
      <c r="H17" s="19">
        <v>12.059115</v>
      </c>
      <c r="I17" s="19">
        <v>18.644658999999997</v>
      </c>
      <c r="J17" s="19">
        <v>57.729776333333334</v>
      </c>
      <c r="K17" s="19">
        <v>31.175919666666665</v>
      </c>
      <c r="L17" s="19">
        <v>76.830561000000003</v>
      </c>
      <c r="M17" s="19">
        <v>38.753769999999996</v>
      </c>
      <c r="N17" s="19">
        <v>23.192664000000001</v>
      </c>
      <c r="O17" s="19">
        <v>41.399315333333334</v>
      </c>
      <c r="P17" s="19">
        <v>89.871649000000005</v>
      </c>
      <c r="Q17" s="19">
        <v>303.14356266666664</v>
      </c>
      <c r="R17" s="19">
        <v>147.098288</v>
      </c>
      <c r="S17" s="19">
        <v>7.6520700000000001</v>
      </c>
      <c r="T17" s="19">
        <v>115.96144000000001</v>
      </c>
      <c r="U17" s="19">
        <v>93.293598333333335</v>
      </c>
      <c r="V17" s="19">
        <v>22.819407000000002</v>
      </c>
      <c r="W17" s="19">
        <v>84.335001333333338</v>
      </c>
      <c r="X17" s="19">
        <v>24.54692</v>
      </c>
      <c r="Y17" s="19">
        <v>50.374117999999996</v>
      </c>
      <c r="Z17" s="19">
        <v>53.524768333333327</v>
      </c>
      <c r="AA17" s="19">
        <v>23.072617000000001</v>
      </c>
    </row>
    <row r="18" spans="1:27" ht="17.25" customHeight="1">
      <c r="A18" s="91" t="s">
        <v>27</v>
      </c>
      <c r="B18" s="92" t="s">
        <v>28</v>
      </c>
      <c r="C18" s="93" t="s">
        <v>29</v>
      </c>
      <c r="D18" s="472">
        <f t="shared" si="9"/>
        <v>16071.568077000002</v>
      </c>
      <c r="E18" s="472">
        <f>D18/D$10*100</f>
        <v>16.715449038748073</v>
      </c>
      <c r="F18" s="19">
        <f t="shared" ref="F18" si="10">F19+F20+F21</f>
        <v>0</v>
      </c>
      <c r="G18" s="19">
        <f t="shared" ref="G18:M18" si="11">G19+G20+G21</f>
        <v>340.12703899999997</v>
      </c>
      <c r="H18" s="19">
        <f t="shared" si="11"/>
        <v>557.44686300000001</v>
      </c>
      <c r="I18" s="19">
        <f t="shared" si="11"/>
        <v>323.307007</v>
      </c>
      <c r="J18" s="19">
        <f t="shared" si="11"/>
        <v>564.67252399999995</v>
      </c>
      <c r="K18" s="19">
        <f t="shared" si="11"/>
        <v>1150.3063470000002</v>
      </c>
      <c r="L18" s="19">
        <f t="shared" si="11"/>
        <v>1698.7719460000001</v>
      </c>
      <c r="M18" s="19">
        <f t="shared" si="11"/>
        <v>884.30582400000003</v>
      </c>
      <c r="N18" s="19">
        <f t="shared" ref="N18:AA18" si="12">N19+N20+N21</f>
        <v>1197.3239140000001</v>
      </c>
      <c r="O18" s="19">
        <f t="shared" si="12"/>
        <v>709.13659500000006</v>
      </c>
      <c r="P18" s="19">
        <f t="shared" si="12"/>
        <v>313.46913699999999</v>
      </c>
      <c r="Q18" s="19">
        <f t="shared" si="12"/>
        <v>2084.0342480000004</v>
      </c>
      <c r="R18" s="19">
        <f t="shared" si="12"/>
        <v>151.70978299999999</v>
      </c>
      <c r="S18" s="19">
        <f t="shared" si="12"/>
        <v>124.53399999999999</v>
      </c>
      <c r="T18" s="19">
        <f t="shared" si="12"/>
        <v>593.742884</v>
      </c>
      <c r="U18" s="19">
        <f t="shared" si="12"/>
        <v>337.79187300000001</v>
      </c>
      <c r="V18" s="19">
        <f t="shared" si="12"/>
        <v>824.01142299999992</v>
      </c>
      <c r="W18" s="19">
        <f t="shared" si="12"/>
        <v>916.42506700000001</v>
      </c>
      <c r="X18" s="19">
        <f t="shared" si="12"/>
        <v>2114.0100549999997</v>
      </c>
      <c r="Y18" s="19">
        <f t="shared" si="12"/>
        <v>512.50541699999997</v>
      </c>
      <c r="Z18" s="19">
        <f t="shared" si="12"/>
        <v>245.904031</v>
      </c>
      <c r="AA18" s="19">
        <f t="shared" si="12"/>
        <v>428.03209999999996</v>
      </c>
    </row>
    <row r="19" spans="1:27" ht="20.100000000000001" hidden="1" customHeight="1">
      <c r="A19" s="88"/>
      <c r="B19" s="96" t="s">
        <v>30</v>
      </c>
      <c r="C19" s="90" t="s">
        <v>31</v>
      </c>
      <c r="D19" s="472">
        <f t="shared" si="9"/>
        <v>12360.032211</v>
      </c>
      <c r="E19" s="23"/>
      <c r="F19" s="24">
        <v>0</v>
      </c>
      <c r="G19" s="24">
        <v>327.32044999999999</v>
      </c>
      <c r="H19" s="24">
        <v>543.97655499999996</v>
      </c>
      <c r="I19" s="24">
        <v>319.17731500000002</v>
      </c>
      <c r="J19" s="24">
        <v>519.07304799999997</v>
      </c>
      <c r="K19" s="24">
        <v>647.15533300000004</v>
      </c>
      <c r="L19" s="24">
        <v>1299.4012190000001</v>
      </c>
      <c r="M19" s="24">
        <v>823.14592300000004</v>
      </c>
      <c r="N19" s="24">
        <v>510.028524</v>
      </c>
      <c r="O19" s="24">
        <v>687.01245100000006</v>
      </c>
      <c r="P19" s="24">
        <v>299.137742</v>
      </c>
      <c r="Q19" s="24">
        <v>1865.9156660000001</v>
      </c>
      <c r="R19" s="24">
        <v>141.948252</v>
      </c>
      <c r="S19" s="24">
        <v>103.482</v>
      </c>
      <c r="T19" s="24">
        <v>512.76351599999998</v>
      </c>
      <c r="U19" s="24">
        <v>248.420289</v>
      </c>
      <c r="V19" s="24">
        <v>216.07186499999997</v>
      </c>
      <c r="W19" s="24">
        <v>729.76015700000005</v>
      </c>
      <c r="X19" s="24">
        <v>1579.723268</v>
      </c>
      <c r="Y19" s="24">
        <v>512.50541699999997</v>
      </c>
      <c r="Z19" s="24">
        <v>132.138869</v>
      </c>
      <c r="AA19" s="24">
        <v>341.87435199999999</v>
      </c>
    </row>
    <row r="20" spans="1:27" ht="20.100000000000001" hidden="1" customHeight="1">
      <c r="A20" s="88"/>
      <c r="B20" s="96" t="s">
        <v>32</v>
      </c>
      <c r="C20" s="90" t="s">
        <v>33</v>
      </c>
      <c r="D20" s="472">
        <f t="shared" si="9"/>
        <v>763.23605700000007</v>
      </c>
      <c r="E20" s="23"/>
      <c r="F20" s="24">
        <v>0</v>
      </c>
      <c r="G20" s="24">
        <v>7.8139479999999999</v>
      </c>
      <c r="H20" s="24">
        <v>0</v>
      </c>
      <c r="I20" s="24">
        <v>0</v>
      </c>
      <c r="J20" s="24">
        <v>5.367515</v>
      </c>
      <c r="K20" s="24">
        <v>221.182568</v>
      </c>
      <c r="L20" s="24">
        <v>190.30624299999999</v>
      </c>
      <c r="M20" s="24">
        <v>55.573830000000001</v>
      </c>
      <c r="N20" s="24">
        <v>97.685672000000011</v>
      </c>
      <c r="O20" s="24">
        <v>17.364062000000001</v>
      </c>
      <c r="P20" s="24">
        <v>0</v>
      </c>
      <c r="Q20" s="24">
        <v>70.710604000000004</v>
      </c>
      <c r="R20" s="24">
        <v>2.4617749999999998</v>
      </c>
      <c r="S20" s="24">
        <v>0</v>
      </c>
      <c r="T20" s="24">
        <v>49.629525000000001</v>
      </c>
      <c r="U20" s="24">
        <v>9.1397110000000001</v>
      </c>
      <c r="V20" s="24">
        <v>1.0228609999999998</v>
      </c>
      <c r="W20" s="24">
        <v>0</v>
      </c>
      <c r="X20" s="24">
        <v>0</v>
      </c>
      <c r="Y20" s="24">
        <v>0</v>
      </c>
      <c r="Z20" s="24">
        <v>0</v>
      </c>
      <c r="AA20" s="24">
        <v>34.977742999999997</v>
      </c>
    </row>
    <row r="21" spans="1:27" ht="30" hidden="1">
      <c r="A21" s="88"/>
      <c r="B21" s="89" t="s">
        <v>34</v>
      </c>
      <c r="C21" s="90" t="s">
        <v>35</v>
      </c>
      <c r="D21" s="472">
        <f t="shared" si="9"/>
        <v>2948.2998089999996</v>
      </c>
      <c r="E21" s="23"/>
      <c r="F21" s="24">
        <v>0</v>
      </c>
      <c r="G21" s="24">
        <v>4.9926409999999999</v>
      </c>
      <c r="H21" s="24">
        <v>13.470307999999999</v>
      </c>
      <c r="I21" s="24">
        <v>4.1296920000000004</v>
      </c>
      <c r="J21" s="24">
        <v>40.231960999999998</v>
      </c>
      <c r="K21" s="24">
        <v>281.96844599999997</v>
      </c>
      <c r="L21" s="24">
        <v>209.06448399999999</v>
      </c>
      <c r="M21" s="24">
        <v>5.5860709999999996</v>
      </c>
      <c r="N21" s="24">
        <v>589.60971800000004</v>
      </c>
      <c r="O21" s="24">
        <v>4.7600819999999997</v>
      </c>
      <c r="P21" s="24">
        <v>14.331395000000001</v>
      </c>
      <c r="Q21" s="24">
        <v>147.40797800000001</v>
      </c>
      <c r="R21" s="24">
        <v>7.2997560000000004</v>
      </c>
      <c r="S21" s="24">
        <v>21.052</v>
      </c>
      <c r="T21" s="24">
        <v>31.349843</v>
      </c>
      <c r="U21" s="24">
        <v>80.231872999999993</v>
      </c>
      <c r="V21" s="24">
        <v>606.916697</v>
      </c>
      <c r="W21" s="24">
        <v>186.66490999999999</v>
      </c>
      <c r="X21" s="24">
        <v>534.286787</v>
      </c>
      <c r="Y21" s="24">
        <v>0</v>
      </c>
      <c r="Z21" s="24">
        <v>113.765162</v>
      </c>
      <c r="AA21" s="24">
        <v>51.180005000000001</v>
      </c>
    </row>
    <row r="22" spans="1:27" ht="17.25" customHeight="1">
      <c r="A22" s="91" t="s">
        <v>36</v>
      </c>
      <c r="B22" s="102" t="s">
        <v>37</v>
      </c>
      <c r="C22" s="93" t="s">
        <v>38</v>
      </c>
      <c r="D22" s="472">
        <f t="shared" si="9"/>
        <v>0</v>
      </c>
      <c r="E22" s="472">
        <f>D22/D$10*100</f>
        <v>0</v>
      </c>
      <c r="F22" s="19">
        <f t="shared" ref="F22" si="13">F23+F24+F25</f>
        <v>0</v>
      </c>
      <c r="G22" s="19">
        <f t="shared" ref="G22:M22" si="14">G23+G24+G25</f>
        <v>0</v>
      </c>
      <c r="H22" s="19">
        <f t="shared" si="14"/>
        <v>0</v>
      </c>
      <c r="I22" s="19">
        <f t="shared" si="14"/>
        <v>0</v>
      </c>
      <c r="J22" s="19">
        <f t="shared" si="14"/>
        <v>0</v>
      </c>
      <c r="K22" s="19">
        <f t="shared" si="14"/>
        <v>0</v>
      </c>
      <c r="L22" s="19">
        <f t="shared" si="14"/>
        <v>0</v>
      </c>
      <c r="M22" s="19">
        <f t="shared" si="14"/>
        <v>0</v>
      </c>
      <c r="N22" s="19">
        <f t="shared" ref="N22:AA22" si="15">N23+N24+N25</f>
        <v>0</v>
      </c>
      <c r="O22" s="19">
        <f t="shared" si="15"/>
        <v>0</v>
      </c>
      <c r="P22" s="19">
        <f t="shared" si="15"/>
        <v>0</v>
      </c>
      <c r="Q22" s="19">
        <f t="shared" si="15"/>
        <v>0</v>
      </c>
      <c r="R22" s="19">
        <f t="shared" si="15"/>
        <v>0</v>
      </c>
      <c r="S22" s="19">
        <f t="shared" si="15"/>
        <v>0</v>
      </c>
      <c r="T22" s="19">
        <f t="shared" si="15"/>
        <v>0</v>
      </c>
      <c r="U22" s="19">
        <f t="shared" si="15"/>
        <v>0</v>
      </c>
      <c r="V22" s="19">
        <f t="shared" si="15"/>
        <v>0</v>
      </c>
      <c r="W22" s="19">
        <f t="shared" si="15"/>
        <v>0</v>
      </c>
      <c r="X22" s="19">
        <f t="shared" si="15"/>
        <v>0</v>
      </c>
      <c r="Y22" s="19">
        <f t="shared" si="15"/>
        <v>0</v>
      </c>
      <c r="Z22" s="19">
        <f t="shared" si="15"/>
        <v>0</v>
      </c>
      <c r="AA22" s="19">
        <f t="shared" si="15"/>
        <v>0</v>
      </c>
    </row>
    <row r="23" spans="1:27" ht="20.100000000000001" hidden="1" customHeight="1">
      <c r="A23" s="88"/>
      <c r="B23" s="89" t="s">
        <v>39</v>
      </c>
      <c r="C23" s="90" t="s">
        <v>40</v>
      </c>
      <c r="D23" s="472">
        <f t="shared" si="9"/>
        <v>0</v>
      </c>
      <c r="E23" s="23"/>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53" customFormat="1" ht="20.100000000000001" hidden="1" customHeight="1">
      <c r="A24" s="88"/>
      <c r="B24" s="89" t="s">
        <v>41</v>
      </c>
      <c r="C24" s="90" t="s">
        <v>42</v>
      </c>
      <c r="D24" s="472">
        <f t="shared" si="9"/>
        <v>0</v>
      </c>
      <c r="E24" s="23"/>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row>
    <row r="25" spans="1:27" ht="30" hidden="1">
      <c r="A25" s="88"/>
      <c r="B25" s="89" t="s">
        <v>43</v>
      </c>
      <c r="C25" s="90" t="s">
        <v>44</v>
      </c>
      <c r="D25" s="472">
        <f t="shared" si="9"/>
        <v>0</v>
      </c>
      <c r="E25" s="23"/>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s="53" customFormat="1" ht="19.5" customHeight="1">
      <c r="A26" s="91" t="s">
        <v>45</v>
      </c>
      <c r="B26" s="92" t="s">
        <v>46</v>
      </c>
      <c r="C26" s="93" t="s">
        <v>47</v>
      </c>
      <c r="D26" s="472">
        <f t="shared" si="9"/>
        <v>69501.597941333341</v>
      </c>
      <c r="E26" s="472">
        <f>D26/D$10*100</f>
        <v>72.286065238555963</v>
      </c>
      <c r="F26" s="19">
        <f t="shared" ref="F26" si="16">F27+F28+F29</f>
        <v>0</v>
      </c>
      <c r="G26" s="19">
        <f t="shared" ref="G26:M26" si="17">G27+G28+G29</f>
        <v>1396.5995903333333</v>
      </c>
      <c r="H26" s="19">
        <f t="shared" si="17"/>
        <v>2301.2388350000001</v>
      </c>
      <c r="I26" s="19">
        <f t="shared" si="17"/>
        <v>2053.2413850000003</v>
      </c>
      <c r="J26" s="19">
        <f t="shared" si="17"/>
        <v>3897.3360673333336</v>
      </c>
      <c r="K26" s="19">
        <f t="shared" si="17"/>
        <v>4807.134261666667</v>
      </c>
      <c r="L26" s="19">
        <f t="shared" si="17"/>
        <v>2722.6354409999999</v>
      </c>
      <c r="M26" s="19">
        <f t="shared" si="17"/>
        <v>3739.142691</v>
      </c>
      <c r="N26" s="19">
        <f t="shared" ref="N26:AA26" si="18">N27+N28+N29</f>
        <v>3030.3696660000001</v>
      </c>
      <c r="O26" s="19">
        <f t="shared" si="18"/>
        <v>2140.1346933333334</v>
      </c>
      <c r="P26" s="19">
        <f t="shared" si="18"/>
        <v>2144.6229640000001</v>
      </c>
      <c r="Q26" s="19">
        <f t="shared" si="18"/>
        <v>4093.9649926666666</v>
      </c>
      <c r="R26" s="19">
        <f t="shared" si="18"/>
        <v>2107.1140500000001</v>
      </c>
      <c r="S26" s="19">
        <f t="shared" si="18"/>
        <v>4249.6019999999999</v>
      </c>
      <c r="T26" s="19">
        <f t="shared" si="18"/>
        <v>3748.9197189999995</v>
      </c>
      <c r="U26" s="19">
        <f t="shared" si="18"/>
        <v>3146.435121333333</v>
      </c>
      <c r="V26" s="19">
        <f t="shared" si="18"/>
        <v>4159.3416710000001</v>
      </c>
      <c r="W26" s="19">
        <f t="shared" si="18"/>
        <v>5628.1227283333337</v>
      </c>
      <c r="X26" s="19">
        <f t="shared" si="18"/>
        <v>4379.7791010000001</v>
      </c>
      <c r="Y26" s="19">
        <f t="shared" si="18"/>
        <v>2899.7162950000002</v>
      </c>
      <c r="Z26" s="19">
        <f t="shared" si="18"/>
        <v>4513.5312803333336</v>
      </c>
      <c r="AA26" s="19">
        <f t="shared" si="18"/>
        <v>2342.6153879999997</v>
      </c>
    </row>
    <row r="27" spans="1:27" ht="30">
      <c r="A27" s="88"/>
      <c r="B27" s="89" t="s">
        <v>48</v>
      </c>
      <c r="C27" s="90" t="s">
        <v>49</v>
      </c>
      <c r="D27" s="472">
        <f t="shared" si="9"/>
        <v>48115.663059999977</v>
      </c>
      <c r="E27" s="23"/>
      <c r="F27" s="24">
        <v>0</v>
      </c>
      <c r="G27" s="24">
        <v>1094.3011799999867</v>
      </c>
      <c r="H27" s="24">
        <v>2234.562496</v>
      </c>
      <c r="I27" s="24">
        <v>1669.449505</v>
      </c>
      <c r="J27" s="24">
        <v>2065.339907</v>
      </c>
      <c r="K27" s="24">
        <v>3224.0525680000001</v>
      </c>
      <c r="L27" s="24">
        <v>2522.0317300000002</v>
      </c>
      <c r="M27" s="24">
        <v>2983.5908930000001</v>
      </c>
      <c r="N27" s="24">
        <v>1706.0129159999999</v>
      </c>
      <c r="O27" s="24">
        <v>1720.113026</v>
      </c>
      <c r="P27" s="24">
        <v>1836.364327</v>
      </c>
      <c r="Q27" s="24">
        <v>3538.3534279999999</v>
      </c>
      <c r="R27" s="24">
        <v>1480.0618079999999</v>
      </c>
      <c r="S27" s="24">
        <v>2857.6</v>
      </c>
      <c r="T27" s="24">
        <v>987.12501199999997</v>
      </c>
      <c r="U27" s="24">
        <v>2140.8596659999998</v>
      </c>
      <c r="V27" s="24">
        <v>2901.4132009999998</v>
      </c>
      <c r="W27" s="24">
        <v>3994.8301580000002</v>
      </c>
      <c r="X27" s="24">
        <v>2639.8876719999998</v>
      </c>
      <c r="Y27" s="24">
        <v>1246.4949510000001</v>
      </c>
      <c r="Z27" s="24">
        <v>3112.3470550000002</v>
      </c>
      <c r="AA27" s="24">
        <v>2160.8715609999999</v>
      </c>
    </row>
    <row r="28" spans="1:27" ht="20.100000000000001" hidden="1" customHeight="1">
      <c r="A28" s="88"/>
      <c r="B28" s="96" t="s">
        <v>50</v>
      </c>
      <c r="C28" s="90" t="s">
        <v>51</v>
      </c>
      <c r="D28" s="472">
        <f t="shared" si="9"/>
        <v>3094.242608333333</v>
      </c>
      <c r="E28" s="23"/>
      <c r="F28" s="273">
        <v>0</v>
      </c>
      <c r="G28" s="24">
        <v>73.681388333333331</v>
      </c>
      <c r="H28" s="24">
        <v>29.658693</v>
      </c>
      <c r="I28" s="24">
        <v>128.79613499999999</v>
      </c>
      <c r="J28" s="24">
        <v>57.416948333333337</v>
      </c>
      <c r="K28" s="24">
        <v>557.86279666666667</v>
      </c>
      <c r="L28" s="24">
        <v>178.35920400000001</v>
      </c>
      <c r="M28" s="24">
        <v>189.87637000000001</v>
      </c>
      <c r="N28" s="24">
        <v>76.576682000000005</v>
      </c>
      <c r="O28" s="24">
        <v>85.425853333333322</v>
      </c>
      <c r="P28" s="24">
        <v>88.783916000000005</v>
      </c>
      <c r="Q28" s="24">
        <v>243.11326166666663</v>
      </c>
      <c r="R28" s="24">
        <v>405.35320400000001</v>
      </c>
      <c r="S28" s="24">
        <v>78.841999999999999</v>
      </c>
      <c r="T28" s="24">
        <v>140.13476499999999</v>
      </c>
      <c r="U28" s="24">
        <v>121.96324233333333</v>
      </c>
      <c r="V28" s="24">
        <v>208.53581799999998</v>
      </c>
      <c r="W28" s="24">
        <v>78.612456333333327</v>
      </c>
      <c r="X28" s="24">
        <v>1.1807260000000008</v>
      </c>
      <c r="Y28" s="24">
        <v>74.190493000000004</v>
      </c>
      <c r="Z28" s="24">
        <v>260.21403033333337</v>
      </c>
      <c r="AA28" s="24">
        <v>15.664625000000001</v>
      </c>
    </row>
    <row r="29" spans="1:27" ht="20.100000000000001" hidden="1" customHeight="1">
      <c r="A29" s="88"/>
      <c r="B29" s="96" t="s">
        <v>52</v>
      </c>
      <c r="C29" s="90" t="s">
        <v>53</v>
      </c>
      <c r="D29" s="472">
        <f t="shared" si="9"/>
        <v>18291.692273000015</v>
      </c>
      <c r="E29" s="23"/>
      <c r="F29" s="24">
        <v>0</v>
      </c>
      <c r="G29" s="24">
        <v>228.61702200001318</v>
      </c>
      <c r="H29" s="24">
        <v>37.017646000000013</v>
      </c>
      <c r="I29" s="24">
        <v>254.995745</v>
      </c>
      <c r="J29" s="24">
        <v>1774.5792120000001</v>
      </c>
      <c r="K29" s="24">
        <v>1025.218897</v>
      </c>
      <c r="L29" s="24">
        <v>22.244507000000031</v>
      </c>
      <c r="M29" s="24">
        <v>565.67542800000001</v>
      </c>
      <c r="N29" s="24">
        <v>1247.780068</v>
      </c>
      <c r="O29" s="24">
        <v>334.59581400000002</v>
      </c>
      <c r="P29" s="24">
        <v>219.47472099999999</v>
      </c>
      <c r="Q29" s="24">
        <v>312.49830300000002</v>
      </c>
      <c r="R29" s="24">
        <v>221.69903799999997</v>
      </c>
      <c r="S29" s="24">
        <v>1313.16</v>
      </c>
      <c r="T29" s="24">
        <v>2621.6599419999998</v>
      </c>
      <c r="U29" s="24">
        <v>883.612213</v>
      </c>
      <c r="V29" s="24">
        <v>1049.392652</v>
      </c>
      <c r="W29" s="24">
        <v>1554.680114</v>
      </c>
      <c r="X29" s="24">
        <v>1738.710703</v>
      </c>
      <c r="Y29" s="24">
        <v>1579.030851</v>
      </c>
      <c r="Z29" s="24">
        <v>1140.9701949999999</v>
      </c>
      <c r="AA29" s="24">
        <v>166.07920200000001</v>
      </c>
    </row>
    <row r="30" spans="1:27" ht="17.25" customHeight="1">
      <c r="A30" s="91" t="s">
        <v>54</v>
      </c>
      <c r="B30" s="97" t="s">
        <v>55</v>
      </c>
      <c r="C30" s="93" t="s">
        <v>56</v>
      </c>
      <c r="D30" s="472">
        <f t="shared" si="9"/>
        <v>212.79144166666666</v>
      </c>
      <c r="E30" s="472">
        <f>D30/D$10*100</f>
        <v>0.22131658105914265</v>
      </c>
      <c r="F30" s="19">
        <v>0.24794166666666664</v>
      </c>
      <c r="G30" s="19">
        <v>30.164600999999998</v>
      </c>
      <c r="H30" s="19">
        <v>1.4262220000000001</v>
      </c>
      <c r="I30" s="19">
        <v>14.997344999999999</v>
      </c>
      <c r="J30" s="19">
        <v>7.3052330000000003</v>
      </c>
      <c r="K30" s="19">
        <v>5.8580610000000002</v>
      </c>
      <c r="L30" s="19">
        <v>15.475675999999998</v>
      </c>
      <c r="M30" s="19">
        <v>6.0466379999999997</v>
      </c>
      <c r="N30" s="19">
        <v>4.6956239999999996</v>
      </c>
      <c r="O30" s="19">
        <v>6.6198899999999998</v>
      </c>
      <c r="P30" s="19">
        <v>8.6975020000000001</v>
      </c>
      <c r="Q30" s="19">
        <v>12.065880999999999</v>
      </c>
      <c r="R30" s="19">
        <v>8.4937000000000005</v>
      </c>
      <c r="S30" s="19">
        <v>2.520861</v>
      </c>
      <c r="T30" s="19">
        <v>27.314318</v>
      </c>
      <c r="U30" s="19">
        <v>7.3784320000000001</v>
      </c>
      <c r="V30" s="19">
        <v>7.8727820000000008</v>
      </c>
      <c r="W30" s="19">
        <v>10.830349999999999</v>
      </c>
      <c r="X30" s="19">
        <v>4.91099</v>
      </c>
      <c r="Y30" s="19">
        <v>15.973497</v>
      </c>
      <c r="Z30" s="19">
        <v>10.316160999999999</v>
      </c>
      <c r="AA30" s="19">
        <v>3.579736</v>
      </c>
    </row>
    <row r="31" spans="1:27" ht="20.100000000000001" customHeight="1">
      <c r="A31" s="91" t="s">
        <v>57</v>
      </c>
      <c r="B31" s="97" t="s">
        <v>58</v>
      </c>
      <c r="C31" s="93" t="s">
        <v>59</v>
      </c>
      <c r="D31" s="472">
        <f t="shared" si="9"/>
        <v>0</v>
      </c>
      <c r="E31" s="472">
        <f>D31/D$10*100</f>
        <v>0</v>
      </c>
      <c r="F31" s="19">
        <v>0</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0</v>
      </c>
      <c r="Y31" s="19">
        <v>0</v>
      </c>
      <c r="Z31" s="19">
        <v>0</v>
      </c>
      <c r="AA31" s="19">
        <v>0</v>
      </c>
    </row>
    <row r="32" spans="1:27" ht="17.25" customHeight="1">
      <c r="A32" s="91" t="s">
        <v>60</v>
      </c>
      <c r="B32" s="97" t="s">
        <v>61</v>
      </c>
      <c r="C32" s="93" t="s">
        <v>62</v>
      </c>
      <c r="D32" s="472">
        <f t="shared" si="9"/>
        <v>60.596656000000003</v>
      </c>
      <c r="E32" s="472">
        <f>D32/D$10*100</f>
        <v>6.3024361433412834E-2</v>
      </c>
      <c r="F32" s="19">
        <v>4.1270000000000001E-2</v>
      </c>
      <c r="G32" s="19">
        <v>5.8595740000000003</v>
      </c>
      <c r="H32" s="19">
        <v>0</v>
      </c>
      <c r="I32" s="19">
        <v>0</v>
      </c>
      <c r="J32" s="19">
        <v>7</v>
      </c>
      <c r="K32" s="19">
        <v>0</v>
      </c>
      <c r="L32" s="19">
        <v>13.129200000000001</v>
      </c>
      <c r="M32" s="19">
        <v>0</v>
      </c>
      <c r="N32" s="19">
        <v>0.231325</v>
      </c>
      <c r="O32" s="19">
        <v>0</v>
      </c>
      <c r="P32" s="19">
        <v>0</v>
      </c>
      <c r="Q32" s="19">
        <v>5</v>
      </c>
      <c r="R32" s="19">
        <v>0.15526200000000001</v>
      </c>
      <c r="S32" s="19">
        <v>0</v>
      </c>
      <c r="T32" s="19">
        <v>1</v>
      </c>
      <c r="U32" s="19">
        <v>1.1633640000000001</v>
      </c>
      <c r="V32" s="19">
        <v>0</v>
      </c>
      <c r="W32" s="19">
        <v>0.33527400000000002</v>
      </c>
      <c r="X32" s="19">
        <v>0</v>
      </c>
      <c r="Y32" s="19">
        <v>5.9449000000000002E-2</v>
      </c>
      <c r="Z32" s="19">
        <v>26.621938</v>
      </c>
      <c r="AA32" s="19">
        <v>0</v>
      </c>
    </row>
    <row r="33" spans="1:27" ht="17.25" customHeight="1">
      <c r="A33" s="81" t="s">
        <v>63</v>
      </c>
      <c r="B33" s="98" t="s">
        <v>64</v>
      </c>
      <c r="C33" s="82" t="s">
        <v>65</v>
      </c>
      <c r="D33" s="14">
        <f>SUM(D35:D44)+SUM(D62:D75)</f>
        <v>4805.9022390000009</v>
      </c>
      <c r="E33" s="13">
        <f>D33/D$8*100</f>
        <v>4.7269000282575044</v>
      </c>
      <c r="F33" s="14">
        <f t="shared" ref="F33" si="19">SUM(F35:F44)+SUM(F62:F75)</f>
        <v>57.06632066666667</v>
      </c>
      <c r="G33" s="14">
        <f t="shared" ref="G33:M33" si="20">SUM(G35:G44)+SUM(G62:G75)</f>
        <v>278.19447666666667</v>
      </c>
      <c r="H33" s="14">
        <f t="shared" si="20"/>
        <v>41.797438999999997</v>
      </c>
      <c r="I33" s="14">
        <f t="shared" si="20"/>
        <v>180.82562300000001</v>
      </c>
      <c r="J33" s="14">
        <f t="shared" si="20"/>
        <v>173.38708000000003</v>
      </c>
      <c r="K33" s="14">
        <f t="shared" si="20"/>
        <v>425.1708293333333</v>
      </c>
      <c r="L33" s="14">
        <f t="shared" si="20"/>
        <v>218.23068233333333</v>
      </c>
      <c r="M33" s="14">
        <f t="shared" si="20"/>
        <v>118.54810900000001</v>
      </c>
      <c r="N33" s="14">
        <f t="shared" ref="N33:AA33" si="21">SUM(N35:N44)+SUM(N62:N75)</f>
        <v>139.895522</v>
      </c>
      <c r="O33" s="14">
        <f t="shared" si="21"/>
        <v>249.17295999999999</v>
      </c>
      <c r="P33" s="14">
        <f t="shared" si="21"/>
        <v>284.79806599999995</v>
      </c>
      <c r="Q33" s="14">
        <f t="shared" si="21"/>
        <v>323.17093433333332</v>
      </c>
      <c r="R33" s="14">
        <f t="shared" si="21"/>
        <v>351.57327499999997</v>
      </c>
      <c r="S33" s="14">
        <f t="shared" si="21"/>
        <v>66.981561000000013</v>
      </c>
      <c r="T33" s="14">
        <f t="shared" si="21"/>
        <v>447.46421299999997</v>
      </c>
      <c r="U33" s="14">
        <f t="shared" si="21"/>
        <v>385.17691666666667</v>
      </c>
      <c r="V33" s="14">
        <f t="shared" si="21"/>
        <v>268.96251400000006</v>
      </c>
      <c r="W33" s="14">
        <f t="shared" si="21"/>
        <v>207.72030100000001</v>
      </c>
      <c r="X33" s="14">
        <f t="shared" si="21"/>
        <v>82.166258999999997</v>
      </c>
      <c r="Y33" s="14">
        <f t="shared" si="21"/>
        <v>215.73836499999999</v>
      </c>
      <c r="Z33" s="14">
        <f t="shared" si="21"/>
        <v>226.91296599999998</v>
      </c>
      <c r="AA33" s="14">
        <f t="shared" si="21"/>
        <v>62.947825999999999</v>
      </c>
    </row>
    <row r="34" spans="1:27" s="57" customFormat="1" ht="18" customHeight="1">
      <c r="A34" s="88"/>
      <c r="B34" s="89" t="s">
        <v>66</v>
      </c>
      <c r="C34" s="90"/>
      <c r="D34" s="23"/>
      <c r="E34" s="23"/>
      <c r="F34" s="24"/>
      <c r="G34" s="24"/>
      <c r="H34" s="24"/>
      <c r="I34" s="24"/>
      <c r="J34" s="24"/>
      <c r="K34" s="24"/>
      <c r="L34" s="24"/>
      <c r="M34" s="24"/>
      <c r="N34" s="24"/>
      <c r="O34" s="24"/>
      <c r="P34" s="24"/>
      <c r="Q34" s="24"/>
      <c r="R34" s="24"/>
      <c r="S34" s="24"/>
      <c r="T34" s="24"/>
      <c r="U34" s="24"/>
      <c r="V34" s="24"/>
      <c r="W34" s="24"/>
      <c r="X34" s="24"/>
      <c r="Y34" s="24"/>
      <c r="Z34" s="24"/>
      <c r="AA34" s="24"/>
    </row>
    <row r="35" spans="1:27" ht="17.25" customHeight="1">
      <c r="A35" s="91" t="s">
        <v>67</v>
      </c>
      <c r="B35" s="97" t="s">
        <v>68</v>
      </c>
      <c r="C35" s="93" t="s">
        <v>69</v>
      </c>
      <c r="D35" s="472">
        <f t="shared" ref="D35:D44" si="22">SUM(F35:AA35)</f>
        <v>169.797742</v>
      </c>
      <c r="E35" s="472">
        <f>D35/D$33*100</f>
        <v>3.5331085310493346</v>
      </c>
      <c r="F35" s="19">
        <v>1.0793060000000001</v>
      </c>
      <c r="G35" s="19">
        <v>6.0523939999999996</v>
      </c>
      <c r="H35" s="19">
        <v>0</v>
      </c>
      <c r="I35" s="19">
        <v>0</v>
      </c>
      <c r="J35" s="19">
        <v>0</v>
      </c>
      <c r="K35" s="19">
        <v>25.309379</v>
      </c>
      <c r="L35" s="19">
        <v>6.810092</v>
      </c>
      <c r="M35" s="19">
        <v>0</v>
      </c>
      <c r="N35" s="19">
        <v>23.615157</v>
      </c>
      <c r="O35" s="19">
        <v>0</v>
      </c>
      <c r="P35" s="19">
        <v>0</v>
      </c>
      <c r="Q35" s="19">
        <v>15</v>
      </c>
      <c r="R35" s="19">
        <v>1.823834</v>
      </c>
      <c r="S35" s="19">
        <v>0</v>
      </c>
      <c r="T35" s="19">
        <v>88.903948</v>
      </c>
      <c r="U35" s="19">
        <v>0</v>
      </c>
      <c r="V35" s="19">
        <v>1.203632</v>
      </c>
      <c r="W35" s="19">
        <v>0</v>
      </c>
      <c r="X35" s="19">
        <v>0</v>
      </c>
      <c r="Y35" s="19">
        <v>0</v>
      </c>
      <c r="Z35" s="19">
        <v>0</v>
      </c>
      <c r="AA35" s="19">
        <v>0</v>
      </c>
    </row>
    <row r="36" spans="1:27" ht="17.25" customHeight="1">
      <c r="A36" s="91" t="s">
        <v>70</v>
      </c>
      <c r="B36" s="97" t="s">
        <v>71</v>
      </c>
      <c r="C36" s="93" t="s">
        <v>72</v>
      </c>
      <c r="D36" s="472">
        <f t="shared" si="22"/>
        <v>1.9959020000000001</v>
      </c>
      <c r="E36" s="472">
        <f t="shared" ref="E36:E44" si="23">D36/D$33*100</f>
        <v>4.1530224726654075E-2</v>
      </c>
      <c r="F36" s="19">
        <v>0.79608800000000002</v>
      </c>
      <c r="G36" s="19">
        <v>0</v>
      </c>
      <c r="H36" s="19">
        <v>0</v>
      </c>
      <c r="I36" s="19">
        <v>0</v>
      </c>
      <c r="J36" s="19">
        <v>0</v>
      </c>
      <c r="K36" s="19">
        <v>0</v>
      </c>
      <c r="L36" s="19">
        <v>0.15</v>
      </c>
      <c r="M36" s="19">
        <v>0</v>
      </c>
      <c r="N36" s="19">
        <v>0.2</v>
      </c>
      <c r="O36" s="19">
        <v>0</v>
      </c>
      <c r="P36" s="19">
        <v>0</v>
      </c>
      <c r="Q36" s="19">
        <v>0.3</v>
      </c>
      <c r="R36" s="19">
        <v>0</v>
      </c>
      <c r="S36" s="19">
        <v>0</v>
      </c>
      <c r="T36" s="19">
        <v>0.35</v>
      </c>
      <c r="U36" s="19">
        <v>4.9813999999999997E-2</v>
      </c>
      <c r="V36" s="19">
        <v>0</v>
      </c>
      <c r="W36" s="19">
        <v>0.15</v>
      </c>
      <c r="X36" s="19">
        <v>0</v>
      </c>
      <c r="Y36" s="19">
        <v>0</v>
      </c>
      <c r="Z36" s="19">
        <v>0</v>
      </c>
      <c r="AA36" s="19">
        <v>0</v>
      </c>
    </row>
    <row r="37" spans="1:27" ht="17.25" customHeight="1">
      <c r="A37" s="91" t="s">
        <v>73</v>
      </c>
      <c r="B37" s="97" t="s">
        <v>74</v>
      </c>
      <c r="C37" s="93" t="s">
        <v>75</v>
      </c>
      <c r="D37" s="472">
        <f t="shared" si="22"/>
        <v>0</v>
      </c>
      <c r="E37" s="472">
        <f t="shared" si="23"/>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row>
    <row r="38" spans="1:27" ht="17.25" hidden="1" customHeight="1">
      <c r="A38" s="91"/>
      <c r="B38" s="92" t="s">
        <v>77</v>
      </c>
      <c r="C38" s="93" t="s">
        <v>78</v>
      </c>
      <c r="D38" s="472">
        <f t="shared" si="22"/>
        <v>0</v>
      </c>
      <c r="E38" s="472">
        <f t="shared" si="23"/>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row>
    <row r="39" spans="1:27" ht="17.25" customHeight="1">
      <c r="A39" s="91" t="s">
        <v>76</v>
      </c>
      <c r="B39" s="97" t="s">
        <v>79</v>
      </c>
      <c r="C39" s="93" t="s">
        <v>80</v>
      </c>
      <c r="D39" s="472">
        <f t="shared" si="22"/>
        <v>75</v>
      </c>
      <c r="E39" s="472">
        <f t="shared" si="23"/>
        <v>1.5605810578370358</v>
      </c>
      <c r="F39" s="19">
        <v>0</v>
      </c>
      <c r="G39" s="19">
        <v>0</v>
      </c>
      <c r="H39" s="19">
        <v>0</v>
      </c>
      <c r="I39" s="19">
        <v>0</v>
      </c>
      <c r="J39" s="19">
        <v>0</v>
      </c>
      <c r="K39" s="19">
        <v>0</v>
      </c>
      <c r="L39" s="19">
        <v>0</v>
      </c>
      <c r="M39" s="19">
        <v>0</v>
      </c>
      <c r="N39" s="19">
        <v>0</v>
      </c>
      <c r="O39" s="19">
        <v>0</v>
      </c>
      <c r="P39" s="19">
        <v>0</v>
      </c>
      <c r="Q39" s="19">
        <v>0</v>
      </c>
      <c r="R39" s="19">
        <v>75</v>
      </c>
      <c r="S39" s="19">
        <v>0</v>
      </c>
      <c r="T39" s="19">
        <v>0</v>
      </c>
      <c r="U39" s="19">
        <v>0</v>
      </c>
      <c r="V39" s="19">
        <v>0</v>
      </c>
      <c r="W39" s="19">
        <v>0</v>
      </c>
      <c r="X39" s="19">
        <v>0</v>
      </c>
      <c r="Y39" s="19">
        <v>0</v>
      </c>
      <c r="Z39" s="19">
        <v>0</v>
      </c>
      <c r="AA39" s="19">
        <v>0</v>
      </c>
    </row>
    <row r="40" spans="1:27" ht="17.25" customHeight="1">
      <c r="A40" s="91" t="s">
        <v>81</v>
      </c>
      <c r="B40" s="97" t="s">
        <v>82</v>
      </c>
      <c r="C40" s="93" t="s">
        <v>83</v>
      </c>
      <c r="D40" s="472">
        <f t="shared" si="22"/>
        <v>22.310044999999999</v>
      </c>
      <c r="E40" s="472">
        <f t="shared" si="23"/>
        <v>0.46422178168655825</v>
      </c>
      <c r="F40" s="19">
        <v>0.40950999999999999</v>
      </c>
      <c r="G40" s="19">
        <v>0.37537900000000002</v>
      </c>
      <c r="H40" s="19">
        <v>0</v>
      </c>
      <c r="I40" s="19">
        <v>0</v>
      </c>
      <c r="J40" s="19">
        <v>0.2</v>
      </c>
      <c r="K40" s="19">
        <v>18.221093</v>
      </c>
      <c r="L40" s="19">
        <v>0</v>
      </c>
      <c r="M40" s="19">
        <v>0</v>
      </c>
      <c r="N40" s="19">
        <v>0</v>
      </c>
      <c r="O40" s="19">
        <v>6.3381000000000007E-2</v>
      </c>
      <c r="P40" s="19">
        <v>0.57000000000000006</v>
      </c>
      <c r="Q40" s="19">
        <v>0.2</v>
      </c>
      <c r="R40" s="19">
        <v>0.2</v>
      </c>
      <c r="S40" s="19">
        <v>0</v>
      </c>
      <c r="T40" s="19">
        <v>1.5430570000000003</v>
      </c>
      <c r="U40" s="19">
        <v>0.19809299999999999</v>
      </c>
      <c r="V40" s="19">
        <v>0</v>
      </c>
      <c r="W40" s="19">
        <v>0.12953200000000001</v>
      </c>
      <c r="X40" s="19">
        <v>0.2</v>
      </c>
      <c r="Y40" s="19">
        <v>0</v>
      </c>
      <c r="Z40" s="19">
        <v>0</v>
      </c>
      <c r="AA40" s="19">
        <v>0</v>
      </c>
    </row>
    <row r="41" spans="1:27" ht="17.25" customHeight="1">
      <c r="A41" s="91" t="s">
        <v>84</v>
      </c>
      <c r="B41" s="99" t="s">
        <v>85</v>
      </c>
      <c r="C41" s="93" t="s">
        <v>86</v>
      </c>
      <c r="D41" s="472">
        <f t="shared" si="22"/>
        <v>28.892309000000004</v>
      </c>
      <c r="E41" s="472">
        <f t="shared" si="23"/>
        <v>0.60118386856766015</v>
      </c>
      <c r="F41" s="19">
        <v>0.02</v>
      </c>
      <c r="G41" s="19">
        <v>0.51896100000000001</v>
      </c>
      <c r="H41" s="19">
        <v>0</v>
      </c>
      <c r="I41" s="19">
        <v>2.0840999999999998E-2</v>
      </c>
      <c r="J41" s="19">
        <v>1.0119290000000001</v>
      </c>
      <c r="K41" s="19">
        <v>0</v>
      </c>
      <c r="L41" s="19">
        <v>5.567431</v>
      </c>
      <c r="M41" s="19">
        <v>1.5</v>
      </c>
      <c r="N41" s="19">
        <v>0.05</v>
      </c>
      <c r="O41" s="19">
        <v>2.4056999999999999E-2</v>
      </c>
      <c r="P41" s="19">
        <v>0.42410500000000001</v>
      </c>
      <c r="Q41" s="19">
        <v>2.9719060000000002</v>
      </c>
      <c r="R41" s="19">
        <v>6.391184</v>
      </c>
      <c r="S41" s="19">
        <v>0</v>
      </c>
      <c r="T41" s="19">
        <v>0.870645</v>
      </c>
      <c r="U41" s="19">
        <v>1.0703</v>
      </c>
      <c r="V41" s="19">
        <v>0.79407700000000003</v>
      </c>
      <c r="W41" s="19">
        <v>0.90668599999999999</v>
      </c>
      <c r="X41" s="19">
        <v>0.39</v>
      </c>
      <c r="Y41" s="19">
        <v>6.3253569999999995</v>
      </c>
      <c r="Z41" s="19">
        <v>3.483E-2</v>
      </c>
      <c r="AA41" s="19">
        <v>0</v>
      </c>
    </row>
    <row r="42" spans="1:27" ht="17.25" customHeight="1">
      <c r="A42" s="91" t="s">
        <v>87</v>
      </c>
      <c r="B42" s="97" t="s">
        <v>88</v>
      </c>
      <c r="C42" s="93" t="s">
        <v>89</v>
      </c>
      <c r="D42" s="472">
        <f t="shared" si="22"/>
        <v>3.2216000000000002E-2</v>
      </c>
      <c r="E42" s="472">
        <f t="shared" si="23"/>
        <v>6.703423914570393E-4</v>
      </c>
      <c r="F42" s="19">
        <v>0</v>
      </c>
      <c r="G42" s="19">
        <v>0</v>
      </c>
      <c r="H42" s="19">
        <v>0</v>
      </c>
      <c r="I42" s="19">
        <v>3.2216000000000002E-2</v>
      </c>
      <c r="J42" s="19">
        <v>0</v>
      </c>
      <c r="K42" s="19">
        <v>0</v>
      </c>
      <c r="L42" s="19">
        <v>0</v>
      </c>
      <c r="M42" s="19">
        <v>0</v>
      </c>
      <c r="N42" s="19">
        <v>0</v>
      </c>
      <c r="O42" s="19">
        <v>0</v>
      </c>
      <c r="P42" s="19">
        <v>0</v>
      </c>
      <c r="Q42" s="19">
        <v>0</v>
      </c>
      <c r="R42" s="19">
        <v>0</v>
      </c>
      <c r="S42" s="19">
        <v>0</v>
      </c>
      <c r="T42" s="19">
        <v>0</v>
      </c>
      <c r="U42" s="19">
        <v>0</v>
      </c>
      <c r="V42" s="19">
        <v>0</v>
      </c>
      <c r="W42" s="19">
        <v>0</v>
      </c>
      <c r="X42" s="19">
        <v>0</v>
      </c>
      <c r="Y42" s="19">
        <v>0</v>
      </c>
      <c r="Z42" s="19">
        <v>0</v>
      </c>
      <c r="AA42" s="19">
        <v>0</v>
      </c>
    </row>
    <row r="43" spans="1:27" s="53" customFormat="1">
      <c r="A43" s="91" t="s">
        <v>90</v>
      </c>
      <c r="B43" s="100" t="s">
        <v>91</v>
      </c>
      <c r="C43" s="93" t="s">
        <v>92</v>
      </c>
      <c r="D43" s="472">
        <f t="shared" si="22"/>
        <v>45.245572000000003</v>
      </c>
      <c r="E43" s="472">
        <f>D43/D$33*100</f>
        <v>0.94145843485602365</v>
      </c>
      <c r="F43" s="473">
        <v>0</v>
      </c>
      <c r="G43" s="473">
        <v>18.720646000000002</v>
      </c>
      <c r="H43" s="473">
        <v>0</v>
      </c>
      <c r="I43" s="473">
        <v>0.5</v>
      </c>
      <c r="J43" s="473">
        <v>3.82</v>
      </c>
      <c r="K43" s="473">
        <v>0</v>
      </c>
      <c r="L43" s="473">
        <v>0.11906600000000001</v>
      </c>
      <c r="M43" s="473">
        <v>0</v>
      </c>
      <c r="N43" s="473">
        <v>0</v>
      </c>
      <c r="O43" s="473">
        <v>2.9525399999999999</v>
      </c>
      <c r="P43" s="473">
        <v>0.13331999999999999</v>
      </c>
      <c r="Q43" s="473">
        <v>0</v>
      </c>
      <c r="R43" s="473">
        <v>0</v>
      </c>
      <c r="S43" s="473">
        <v>0</v>
      </c>
      <c r="T43" s="473">
        <v>5</v>
      </c>
      <c r="U43" s="473">
        <v>14</v>
      </c>
      <c r="V43" s="473">
        <v>0</v>
      </c>
      <c r="W43" s="473">
        <v>0</v>
      </c>
      <c r="X43" s="473">
        <v>0</v>
      </c>
      <c r="Y43" s="473">
        <v>0</v>
      </c>
      <c r="Z43" s="473">
        <v>0</v>
      </c>
      <c r="AA43" s="473">
        <v>0</v>
      </c>
    </row>
    <row r="44" spans="1:27" ht="30" customHeight="1">
      <c r="A44" s="91" t="s">
        <v>93</v>
      </c>
      <c r="B44" s="99" t="s">
        <v>94</v>
      </c>
      <c r="C44" s="93" t="s">
        <v>95</v>
      </c>
      <c r="D44" s="472">
        <f t="shared" si="22"/>
        <v>2345.5192769999999</v>
      </c>
      <c r="E44" s="472">
        <f t="shared" si="23"/>
        <v>48.80497272637092</v>
      </c>
      <c r="F44" s="19">
        <f t="shared" ref="F44" si="24">SUM(F46:F61)</f>
        <v>18.182168666666666</v>
      </c>
      <c r="G44" s="19">
        <f t="shared" ref="G44:M44" si="25">SUM(G46:G61)</f>
        <v>85.997120666666675</v>
      </c>
      <c r="H44" s="19">
        <f t="shared" si="25"/>
        <v>19.682589999999998</v>
      </c>
      <c r="I44" s="19">
        <f t="shared" si="25"/>
        <v>74.539156000000006</v>
      </c>
      <c r="J44" s="19">
        <f t="shared" si="25"/>
        <v>100.18648300000001</v>
      </c>
      <c r="K44" s="19">
        <f t="shared" si="25"/>
        <v>259.07931533333334</v>
      </c>
      <c r="L44" s="19">
        <f t="shared" si="25"/>
        <v>104.69763333333333</v>
      </c>
      <c r="M44" s="19">
        <f t="shared" si="25"/>
        <v>51.285337000000006</v>
      </c>
      <c r="N44" s="19">
        <f t="shared" ref="N44:AA44" si="26">SUM(N46:N61)</f>
        <v>63.009717000000002</v>
      </c>
      <c r="O44" s="19">
        <f t="shared" si="26"/>
        <v>113.083676</v>
      </c>
      <c r="P44" s="19">
        <f t="shared" si="26"/>
        <v>142.954294</v>
      </c>
      <c r="Q44" s="19">
        <f t="shared" si="26"/>
        <v>205.76226033333336</v>
      </c>
      <c r="R44" s="19">
        <f t="shared" si="26"/>
        <v>128.967795</v>
      </c>
      <c r="S44" s="19">
        <f t="shared" si="26"/>
        <v>35.022148000000008</v>
      </c>
      <c r="T44" s="19">
        <f t="shared" si="26"/>
        <v>215.98479699999999</v>
      </c>
      <c r="U44" s="19">
        <f t="shared" si="26"/>
        <v>175.31967766666673</v>
      </c>
      <c r="V44" s="19">
        <f t="shared" si="26"/>
        <v>176.26831900000005</v>
      </c>
      <c r="W44" s="19">
        <f t="shared" si="26"/>
        <v>83.420225999999985</v>
      </c>
      <c r="X44" s="19">
        <f t="shared" si="26"/>
        <v>52.917445999999998</v>
      </c>
      <c r="Y44" s="19">
        <f t="shared" si="26"/>
        <v>105.082474</v>
      </c>
      <c r="Z44" s="19">
        <f t="shared" si="26"/>
        <v>105.146449</v>
      </c>
      <c r="AA44" s="19">
        <f t="shared" si="26"/>
        <v>28.930194</v>
      </c>
    </row>
    <row r="45" spans="1:27" s="57" customFormat="1" ht="18" customHeight="1">
      <c r="A45" s="88"/>
      <c r="B45" s="89" t="s">
        <v>66</v>
      </c>
      <c r="C45" s="90"/>
      <c r="D45" s="23"/>
      <c r="E45" s="23"/>
      <c r="F45" s="24"/>
      <c r="G45" s="24"/>
      <c r="H45" s="24"/>
      <c r="I45" s="24"/>
      <c r="J45" s="24"/>
      <c r="K45" s="24"/>
      <c r="L45" s="24"/>
      <c r="M45" s="24"/>
      <c r="N45" s="24"/>
      <c r="O45" s="24"/>
      <c r="P45" s="24"/>
      <c r="Q45" s="24"/>
      <c r="R45" s="24"/>
      <c r="S45" s="24"/>
      <c r="T45" s="24"/>
      <c r="U45" s="24"/>
      <c r="V45" s="24"/>
      <c r="W45" s="24"/>
      <c r="X45" s="24"/>
      <c r="Y45" s="24"/>
      <c r="Z45" s="24"/>
      <c r="AA45" s="24"/>
    </row>
    <row r="46" spans="1:27" ht="18" customHeight="1">
      <c r="A46" s="91" t="s">
        <v>96</v>
      </c>
      <c r="B46" s="99" t="s">
        <v>97</v>
      </c>
      <c r="C46" s="93" t="s">
        <v>98</v>
      </c>
      <c r="D46" s="472">
        <f t="shared" ref="D46:D76" si="27">SUM(F46:AA46)</f>
        <v>1735.5287320000004</v>
      </c>
      <c r="E46" s="472">
        <f t="shared" ref="E46:E53" si="28">D46/D$44*100</f>
        <v>73.993368931923754</v>
      </c>
      <c r="F46" s="473">
        <v>12.228603</v>
      </c>
      <c r="G46" s="473">
        <v>59.524588000000001</v>
      </c>
      <c r="H46" s="473">
        <v>17.605626000000001</v>
      </c>
      <c r="I46" s="473">
        <v>61.946948000000006</v>
      </c>
      <c r="J46" s="473">
        <v>97.033366000000001</v>
      </c>
      <c r="K46" s="473">
        <v>172.38574599999998</v>
      </c>
      <c r="L46" s="473">
        <v>87.372289999999992</v>
      </c>
      <c r="M46" s="473">
        <v>47.993949999999998</v>
      </c>
      <c r="N46" s="473">
        <v>59.032200000000003</v>
      </c>
      <c r="O46" s="473">
        <v>100.586153</v>
      </c>
      <c r="P46" s="473">
        <v>81.069239999999994</v>
      </c>
      <c r="Q46" s="473">
        <v>126.89403900000001</v>
      </c>
      <c r="R46" s="473">
        <v>54.316537000000004</v>
      </c>
      <c r="S46" s="473">
        <v>34.319276000000002</v>
      </c>
      <c r="T46" s="473">
        <v>171.76250200000001</v>
      </c>
      <c r="U46" s="473">
        <v>91.120459000000011</v>
      </c>
      <c r="V46" s="473">
        <v>170.36760500000003</v>
      </c>
      <c r="W46" s="473">
        <v>73.824321999999995</v>
      </c>
      <c r="X46" s="473">
        <v>49.767608000000003</v>
      </c>
      <c r="Y46" s="473">
        <v>86.855918000000003</v>
      </c>
      <c r="Z46" s="473">
        <v>52.493924999999997</v>
      </c>
      <c r="AA46" s="473">
        <v>27.027831000000003</v>
      </c>
    </row>
    <row r="47" spans="1:27" ht="18" customHeight="1">
      <c r="A47" s="91" t="s">
        <v>96</v>
      </c>
      <c r="B47" s="99" t="s">
        <v>99</v>
      </c>
      <c r="C47" s="93" t="s">
        <v>100</v>
      </c>
      <c r="D47" s="472">
        <f t="shared" si="27"/>
        <v>87.139921999999984</v>
      </c>
      <c r="E47" s="472">
        <f t="shared" si="28"/>
        <v>3.7151654584333644</v>
      </c>
      <c r="F47" s="473">
        <v>0.34761799999999998</v>
      </c>
      <c r="G47" s="473">
        <v>9.7636109999999992</v>
      </c>
      <c r="H47" s="473">
        <v>0.12525700000000001</v>
      </c>
      <c r="I47" s="473">
        <v>1.9461360000000001</v>
      </c>
      <c r="J47" s="473">
        <v>1.0983369999999999</v>
      </c>
      <c r="K47" s="473">
        <v>3.5956139999999999</v>
      </c>
      <c r="L47" s="473">
        <v>8.2990349999999999</v>
      </c>
      <c r="M47" s="473">
        <v>1.9777070000000001</v>
      </c>
      <c r="N47" s="473">
        <v>1.60832</v>
      </c>
      <c r="O47" s="473">
        <v>7.3871039999999999</v>
      </c>
      <c r="P47" s="473">
        <v>5.2014570000000004</v>
      </c>
      <c r="Q47" s="473">
        <v>11.692952</v>
      </c>
      <c r="R47" s="473">
        <v>6.2165309999999998</v>
      </c>
      <c r="S47" s="473">
        <v>5.1780000000000003E-3</v>
      </c>
      <c r="T47" s="473">
        <v>13.694969</v>
      </c>
      <c r="U47" s="473">
        <v>0.39326100000000003</v>
      </c>
      <c r="V47" s="473">
        <v>4.0541330000000002</v>
      </c>
      <c r="W47" s="473">
        <v>3.6174240000000002</v>
      </c>
      <c r="X47" s="473">
        <v>1.2141000000000001E-2</v>
      </c>
      <c r="Y47" s="473">
        <v>5.2255120000000002</v>
      </c>
      <c r="Z47" s="473">
        <v>0.81902000000000008</v>
      </c>
      <c r="AA47" s="473">
        <v>5.8604999999999997E-2</v>
      </c>
    </row>
    <row r="48" spans="1:27" ht="18" customHeight="1">
      <c r="A48" s="91" t="s">
        <v>96</v>
      </c>
      <c r="B48" s="99" t="s">
        <v>101</v>
      </c>
      <c r="C48" s="93" t="s">
        <v>102</v>
      </c>
      <c r="D48" s="472">
        <f t="shared" si="27"/>
        <v>2.8060359999999998</v>
      </c>
      <c r="E48" s="472">
        <f t="shared" si="28"/>
        <v>0.11963389205604895</v>
      </c>
      <c r="F48" s="473">
        <v>0.28859099999999999</v>
      </c>
      <c r="G48" s="473">
        <v>1.58</v>
      </c>
      <c r="H48" s="473">
        <v>0.14943999999999999</v>
      </c>
      <c r="I48" s="473">
        <v>3.2117E-2</v>
      </c>
      <c r="J48" s="473">
        <v>0.03</v>
      </c>
      <c r="K48" s="473">
        <v>2.4754000000000002E-2</v>
      </c>
      <c r="L48" s="473">
        <v>0</v>
      </c>
      <c r="M48" s="473">
        <v>0</v>
      </c>
      <c r="N48" s="473">
        <v>7.4950000000000003E-2</v>
      </c>
      <c r="O48" s="473">
        <v>0</v>
      </c>
      <c r="P48" s="473">
        <v>1.9449999999999999E-2</v>
      </c>
      <c r="Q48" s="473">
        <v>3.6851000000000002E-2</v>
      </c>
      <c r="R48" s="473">
        <v>1.9984999999999999E-2</v>
      </c>
      <c r="S48" s="473">
        <v>0</v>
      </c>
      <c r="T48" s="473">
        <v>0.28017599999999998</v>
      </c>
      <c r="U48" s="473">
        <v>0.12</v>
      </c>
      <c r="V48" s="473">
        <v>0</v>
      </c>
      <c r="W48" s="473">
        <v>0</v>
      </c>
      <c r="X48" s="473">
        <v>0.13756699999999999</v>
      </c>
      <c r="Y48" s="473">
        <v>1.2154999999999999E-2</v>
      </c>
      <c r="Z48" s="473">
        <v>0</v>
      </c>
      <c r="AA48" s="473">
        <v>0</v>
      </c>
    </row>
    <row r="49" spans="1:27" ht="18" customHeight="1">
      <c r="A49" s="91" t="s">
        <v>96</v>
      </c>
      <c r="B49" s="99" t="s">
        <v>103</v>
      </c>
      <c r="C49" s="93" t="s">
        <v>104</v>
      </c>
      <c r="D49" s="472">
        <f t="shared" si="27"/>
        <v>3.5711820000000003</v>
      </c>
      <c r="E49" s="472">
        <f t="shared" si="28"/>
        <v>0.15225549561748497</v>
      </c>
      <c r="F49" s="473">
        <v>0.59635400000000005</v>
      </c>
      <c r="G49" s="473">
        <v>0.35040900000000003</v>
      </c>
      <c r="H49" s="473">
        <v>8.9606000000000005E-2</v>
      </c>
      <c r="I49" s="473">
        <v>4.8971000000000001E-2</v>
      </c>
      <c r="J49" s="473">
        <v>3.8970999999999999E-2</v>
      </c>
      <c r="K49" s="473">
        <v>0.108704</v>
      </c>
      <c r="L49" s="473">
        <v>0.40940500000000002</v>
      </c>
      <c r="M49" s="473">
        <v>6.0221999999999998E-2</v>
      </c>
      <c r="N49" s="473">
        <v>0.101546</v>
      </c>
      <c r="O49" s="473">
        <v>8.1551999999999999E-2</v>
      </c>
      <c r="P49" s="473">
        <v>0</v>
      </c>
      <c r="Q49" s="473">
        <v>0.101728</v>
      </c>
      <c r="R49" s="473">
        <v>1.5140000000000001E-2</v>
      </c>
      <c r="S49" s="473">
        <v>5.9344000000000001E-2</v>
      </c>
      <c r="T49" s="473">
        <v>0.23144400000000001</v>
      </c>
      <c r="U49" s="473">
        <v>0.57691800000000004</v>
      </c>
      <c r="V49" s="473">
        <v>6.3825999999999994E-2</v>
      </c>
      <c r="W49" s="473">
        <v>0.109886</v>
      </c>
      <c r="X49" s="473">
        <v>0.13877999999999999</v>
      </c>
      <c r="Y49" s="473">
        <v>7.5696999999999987E-2</v>
      </c>
      <c r="Z49" s="473">
        <v>0.17312900000000001</v>
      </c>
      <c r="AA49" s="473">
        <v>0.13955000000000001</v>
      </c>
    </row>
    <row r="50" spans="1:27" ht="18" customHeight="1">
      <c r="A50" s="91" t="s">
        <v>96</v>
      </c>
      <c r="B50" s="99" t="s">
        <v>105</v>
      </c>
      <c r="C50" s="93" t="s">
        <v>106</v>
      </c>
      <c r="D50" s="472">
        <f t="shared" si="27"/>
        <v>42.536543999999992</v>
      </c>
      <c r="E50" s="472">
        <f t="shared" si="28"/>
        <v>1.8135235304655308</v>
      </c>
      <c r="F50" s="473">
        <v>1.8707640000000001</v>
      </c>
      <c r="G50" s="473">
        <v>5.7502119999999994</v>
      </c>
      <c r="H50" s="473">
        <v>1.575231</v>
      </c>
      <c r="I50" s="473">
        <v>2.530195</v>
      </c>
      <c r="J50" s="473">
        <v>0.86589400000000005</v>
      </c>
      <c r="K50" s="473">
        <v>2.4662280000000001</v>
      </c>
      <c r="L50" s="473">
        <v>2.5605150000000001</v>
      </c>
      <c r="M50" s="473">
        <v>1.0957570000000001</v>
      </c>
      <c r="N50" s="473">
        <v>0.42530000000000001</v>
      </c>
      <c r="O50" s="473">
        <v>1.218666</v>
      </c>
      <c r="P50" s="473">
        <v>0.84509299999999998</v>
      </c>
      <c r="Q50" s="473">
        <v>6.0869440000000008</v>
      </c>
      <c r="R50" s="473">
        <v>1.3202469999999999</v>
      </c>
      <c r="S50" s="473">
        <v>0.63835000000000008</v>
      </c>
      <c r="T50" s="473">
        <v>4.2334550000000002</v>
      </c>
      <c r="U50" s="473">
        <v>2.6833390000000001</v>
      </c>
      <c r="V50" s="473">
        <v>0.84393399999999996</v>
      </c>
      <c r="W50" s="473">
        <v>1.2880500000000001</v>
      </c>
      <c r="X50" s="473">
        <v>0.69162500000000005</v>
      </c>
      <c r="Y50" s="473">
        <v>1.7240599999999999</v>
      </c>
      <c r="Z50" s="473">
        <v>0.81478099999999998</v>
      </c>
      <c r="AA50" s="473">
        <v>1.0079039999999999</v>
      </c>
    </row>
    <row r="51" spans="1:27" ht="18" customHeight="1">
      <c r="A51" s="91" t="s">
        <v>96</v>
      </c>
      <c r="B51" s="99" t="s">
        <v>107</v>
      </c>
      <c r="C51" s="93" t="s">
        <v>108</v>
      </c>
      <c r="D51" s="472">
        <f t="shared" si="27"/>
        <v>7.9388570000000005</v>
      </c>
      <c r="E51" s="472">
        <f t="shared" si="28"/>
        <v>0.33846905791173343</v>
      </c>
      <c r="F51" s="473">
        <v>1.0207679999999999</v>
      </c>
      <c r="G51" s="473">
        <v>0</v>
      </c>
      <c r="H51" s="473">
        <v>0</v>
      </c>
      <c r="I51" s="473">
        <v>0.21473900000000001</v>
      </c>
      <c r="J51" s="473">
        <v>0.575681</v>
      </c>
      <c r="K51" s="473">
        <v>0</v>
      </c>
      <c r="L51" s="473">
        <v>0.26608199999999999</v>
      </c>
      <c r="M51" s="473">
        <v>0</v>
      </c>
      <c r="N51" s="473">
        <v>0.33</v>
      </c>
      <c r="O51" s="473">
        <v>0.30904900000000002</v>
      </c>
      <c r="P51" s="473">
        <v>0.32561699999999999</v>
      </c>
      <c r="Q51" s="473">
        <v>0.17350199999999999</v>
      </c>
      <c r="R51" s="473">
        <v>0.33694600000000002</v>
      </c>
      <c r="S51" s="473">
        <v>0</v>
      </c>
      <c r="T51" s="473">
        <v>0.951102</v>
      </c>
      <c r="U51" s="473">
        <v>0.33</v>
      </c>
      <c r="V51" s="473">
        <v>0.53548899999999999</v>
      </c>
      <c r="W51" s="473">
        <v>0.44700099999999998</v>
      </c>
      <c r="X51" s="473">
        <v>0</v>
      </c>
      <c r="Y51" s="473">
        <v>1.001512</v>
      </c>
      <c r="Z51" s="473">
        <v>0.47043499999999999</v>
      </c>
      <c r="AA51" s="473">
        <v>0.65093400000000001</v>
      </c>
    </row>
    <row r="52" spans="1:27" ht="18" customHeight="1">
      <c r="A52" s="91" t="s">
        <v>96</v>
      </c>
      <c r="B52" s="99" t="s">
        <v>109</v>
      </c>
      <c r="C52" s="93" t="s">
        <v>110</v>
      </c>
      <c r="D52" s="472">
        <f t="shared" si="27"/>
        <v>331.382858</v>
      </c>
      <c r="E52" s="472">
        <f t="shared" si="28"/>
        <v>14.128336579857494</v>
      </c>
      <c r="F52" s="473">
        <v>0.27166666666666667</v>
      </c>
      <c r="G52" s="473">
        <v>2.0194716666666666</v>
      </c>
      <c r="H52" s="473">
        <v>0.12539999999999998</v>
      </c>
      <c r="I52" s="473">
        <v>0.621</v>
      </c>
      <c r="J52" s="473">
        <v>0.23750000000000002</v>
      </c>
      <c r="K52" s="473">
        <v>75.84353333333334</v>
      </c>
      <c r="L52" s="473">
        <v>0.20563333333333333</v>
      </c>
      <c r="M52" s="473">
        <v>0.14873500000000001</v>
      </c>
      <c r="N52" s="473">
        <v>0.01</v>
      </c>
      <c r="O52" s="473">
        <v>0.33169999999999999</v>
      </c>
      <c r="P52" s="473">
        <v>51.009746</v>
      </c>
      <c r="Q52" s="473">
        <v>60.499035333333332</v>
      </c>
      <c r="R52" s="473">
        <v>65.305289999999999</v>
      </c>
      <c r="S52" s="473">
        <v>0</v>
      </c>
      <c r="T52" s="473">
        <v>6.6799999999999998E-2</v>
      </c>
      <c r="U52" s="473">
        <v>72.523014666666668</v>
      </c>
      <c r="V52" s="473">
        <v>0</v>
      </c>
      <c r="W52" s="473">
        <v>1.6522620000000001</v>
      </c>
      <c r="X52" s="473">
        <v>0.20670000000000002</v>
      </c>
      <c r="Y52" s="473">
        <v>0.19000000000000003</v>
      </c>
      <c r="Z52" s="473">
        <v>0.09</v>
      </c>
      <c r="AA52" s="473">
        <v>2.5369999999999997E-2</v>
      </c>
    </row>
    <row r="53" spans="1:27" ht="18" customHeight="1">
      <c r="A53" s="91" t="s">
        <v>96</v>
      </c>
      <c r="B53" s="99" t="s">
        <v>111</v>
      </c>
      <c r="C53" s="93" t="s">
        <v>112</v>
      </c>
      <c r="D53" s="472">
        <f t="shared" si="27"/>
        <v>0.43142200000000003</v>
      </c>
      <c r="E53" s="472">
        <f t="shared" si="28"/>
        <v>1.8393453604517104E-2</v>
      </c>
      <c r="F53" s="473">
        <v>0.10676099999999999</v>
      </c>
      <c r="G53" s="473">
        <v>0</v>
      </c>
      <c r="H53" s="473">
        <v>1.2030000000000001E-2</v>
      </c>
      <c r="I53" s="473">
        <v>1.5681E-2</v>
      </c>
      <c r="J53" s="473">
        <v>0</v>
      </c>
      <c r="K53" s="473">
        <v>0.02</v>
      </c>
      <c r="L53" s="473">
        <v>0</v>
      </c>
      <c r="M53" s="473">
        <v>0</v>
      </c>
      <c r="N53" s="473">
        <v>0</v>
      </c>
      <c r="O53" s="473">
        <v>2.0820999999999999E-2</v>
      </c>
      <c r="P53" s="473">
        <v>1.3719E-2</v>
      </c>
      <c r="Q53" s="473">
        <v>1.9362999999999998E-2</v>
      </c>
      <c r="R53" s="473">
        <v>9.1900000000000003E-3</v>
      </c>
      <c r="S53" s="473">
        <v>0</v>
      </c>
      <c r="T53" s="473">
        <v>5.6515999999999997E-2</v>
      </c>
      <c r="U53" s="473">
        <v>3.9158999999999999E-2</v>
      </c>
      <c r="V53" s="473">
        <v>0.03</v>
      </c>
      <c r="W53" s="473">
        <v>0</v>
      </c>
      <c r="X53" s="473">
        <v>0</v>
      </c>
      <c r="Y53" s="473">
        <v>6.8182000000000006E-2</v>
      </c>
      <c r="Z53" s="473">
        <v>0</v>
      </c>
      <c r="AA53" s="473">
        <v>0.02</v>
      </c>
    </row>
    <row r="54" spans="1:27" ht="18" customHeight="1">
      <c r="A54" s="91" t="s">
        <v>96</v>
      </c>
      <c r="B54" s="99" t="s">
        <v>113</v>
      </c>
      <c r="C54" s="93" t="s">
        <v>114</v>
      </c>
      <c r="D54" s="472">
        <f t="shared" si="27"/>
        <v>0</v>
      </c>
      <c r="E54" s="472"/>
      <c r="F54" s="473">
        <v>0</v>
      </c>
      <c r="G54" s="473">
        <v>0</v>
      </c>
      <c r="H54" s="473">
        <v>0</v>
      </c>
      <c r="I54" s="473">
        <v>0</v>
      </c>
      <c r="J54" s="473">
        <v>0</v>
      </c>
      <c r="K54" s="473">
        <v>0</v>
      </c>
      <c r="L54" s="473">
        <v>0</v>
      </c>
      <c r="M54" s="473">
        <v>0</v>
      </c>
      <c r="N54" s="473">
        <v>0</v>
      </c>
      <c r="O54" s="473">
        <v>0</v>
      </c>
      <c r="P54" s="473">
        <v>0</v>
      </c>
      <c r="Q54" s="473">
        <v>0</v>
      </c>
      <c r="R54" s="473">
        <v>0</v>
      </c>
      <c r="S54" s="473">
        <v>0</v>
      </c>
      <c r="T54" s="473">
        <v>0</v>
      </c>
      <c r="U54" s="473">
        <v>0</v>
      </c>
      <c r="V54" s="473">
        <v>0</v>
      </c>
      <c r="W54" s="473">
        <v>0</v>
      </c>
      <c r="X54" s="473">
        <v>0</v>
      </c>
      <c r="Y54" s="473">
        <v>0</v>
      </c>
      <c r="Z54" s="473">
        <v>0</v>
      </c>
      <c r="AA54" s="473">
        <v>0</v>
      </c>
    </row>
    <row r="55" spans="1:27" ht="18" customHeight="1">
      <c r="A55" s="91" t="s">
        <v>96</v>
      </c>
      <c r="B55" s="97" t="s">
        <v>115</v>
      </c>
      <c r="C55" s="93" t="s">
        <v>116</v>
      </c>
      <c r="D55" s="472">
        <f t="shared" si="27"/>
        <v>1.978526</v>
      </c>
      <c r="E55" s="472">
        <f>D55/D$33*100</f>
        <v>4.1168669307174388E-2</v>
      </c>
      <c r="F55" s="473">
        <v>0.20355300000000001</v>
      </c>
      <c r="G55" s="473">
        <v>0</v>
      </c>
      <c r="H55" s="473">
        <v>0</v>
      </c>
      <c r="I55" s="473">
        <v>9.9999999999999992E-2</v>
      </c>
      <c r="J55" s="473">
        <v>8.4973000000000007E-2</v>
      </c>
      <c r="K55" s="473">
        <v>0</v>
      </c>
      <c r="L55" s="473">
        <v>0</v>
      </c>
      <c r="M55" s="473">
        <v>0</v>
      </c>
      <c r="N55" s="473">
        <v>1.4200000000000002</v>
      </c>
      <c r="O55" s="473">
        <v>0.17</v>
      </c>
      <c r="P55" s="473">
        <v>0</v>
      </c>
      <c r="Q55" s="473">
        <v>0</v>
      </c>
      <c r="R55" s="473">
        <v>0</v>
      </c>
      <c r="S55" s="473">
        <v>0</v>
      </c>
      <c r="T55" s="473">
        <v>0</v>
      </c>
      <c r="U55" s="473">
        <v>0</v>
      </c>
      <c r="V55" s="473">
        <v>0</v>
      </c>
      <c r="W55" s="473">
        <v>0</v>
      </c>
      <c r="X55" s="473">
        <v>0</v>
      </c>
      <c r="Y55" s="473">
        <v>0</v>
      </c>
      <c r="Z55" s="473">
        <v>0</v>
      </c>
      <c r="AA55" s="473">
        <v>0</v>
      </c>
    </row>
    <row r="56" spans="1:27" ht="18" customHeight="1">
      <c r="A56" s="91" t="s">
        <v>96</v>
      </c>
      <c r="B56" s="102" t="s">
        <v>117</v>
      </c>
      <c r="C56" s="93" t="s">
        <v>118</v>
      </c>
      <c r="D56" s="472">
        <f t="shared" si="27"/>
        <v>54.081441000000005</v>
      </c>
      <c r="E56" s="472">
        <f>D56/D$33*100</f>
        <v>1.12531296540175</v>
      </c>
      <c r="F56" s="473">
        <v>6.0031000000000001E-2</v>
      </c>
      <c r="G56" s="473">
        <v>0</v>
      </c>
      <c r="H56" s="473">
        <v>0</v>
      </c>
      <c r="I56" s="473">
        <v>0</v>
      </c>
      <c r="J56" s="473">
        <v>0</v>
      </c>
      <c r="K56" s="473">
        <v>0.34103099999999997</v>
      </c>
      <c r="L56" s="473">
        <v>0</v>
      </c>
      <c r="M56" s="473">
        <v>0</v>
      </c>
      <c r="N56" s="473">
        <v>0</v>
      </c>
      <c r="O56" s="473">
        <v>0</v>
      </c>
      <c r="P56" s="473">
        <v>0</v>
      </c>
      <c r="Q56" s="473">
        <v>0</v>
      </c>
      <c r="R56" s="473">
        <v>0</v>
      </c>
      <c r="S56" s="473">
        <v>0</v>
      </c>
      <c r="T56" s="473">
        <v>1.4173750000000001</v>
      </c>
      <c r="U56" s="473">
        <v>0.5</v>
      </c>
      <c r="V56" s="473">
        <v>0</v>
      </c>
      <c r="W56" s="473">
        <v>2.0245410000000001</v>
      </c>
      <c r="X56" s="473">
        <v>0</v>
      </c>
      <c r="Y56" s="473">
        <v>0</v>
      </c>
      <c r="Z56" s="473">
        <v>49.738463000000003</v>
      </c>
      <c r="AA56" s="473">
        <v>0</v>
      </c>
    </row>
    <row r="57" spans="1:27" s="53" customFormat="1" ht="18" customHeight="1">
      <c r="A57" s="91" t="s">
        <v>96</v>
      </c>
      <c r="B57" s="100" t="s">
        <v>119</v>
      </c>
      <c r="C57" s="93" t="s">
        <v>120</v>
      </c>
      <c r="D57" s="472">
        <f t="shared" si="27"/>
        <v>0.73899199999999998</v>
      </c>
      <c r="E57" s="472">
        <f>D57/D$33*100</f>
        <v>1.5376758894574755E-2</v>
      </c>
      <c r="F57" s="473">
        <v>0.68459199999999998</v>
      </c>
      <c r="G57" s="473">
        <v>0</v>
      </c>
      <c r="H57" s="473">
        <v>0</v>
      </c>
      <c r="I57" s="473">
        <v>0</v>
      </c>
      <c r="J57" s="473">
        <v>0</v>
      </c>
      <c r="K57" s="473">
        <v>0</v>
      </c>
      <c r="L57" s="473">
        <v>0</v>
      </c>
      <c r="M57" s="473">
        <v>0</v>
      </c>
      <c r="N57" s="473">
        <v>0</v>
      </c>
      <c r="O57" s="473">
        <v>5.4399999999999997E-2</v>
      </c>
      <c r="P57" s="473">
        <v>0</v>
      </c>
      <c r="Q57" s="473">
        <v>0</v>
      </c>
      <c r="R57" s="473">
        <v>0</v>
      </c>
      <c r="S57" s="473">
        <v>0</v>
      </c>
      <c r="T57" s="473">
        <v>0</v>
      </c>
      <c r="U57" s="473">
        <v>0</v>
      </c>
      <c r="V57" s="473">
        <v>0</v>
      </c>
      <c r="W57" s="473">
        <v>0</v>
      </c>
      <c r="X57" s="473">
        <v>0</v>
      </c>
      <c r="Y57" s="473">
        <v>0</v>
      </c>
      <c r="Z57" s="473">
        <v>0</v>
      </c>
      <c r="AA57" s="473">
        <v>0</v>
      </c>
    </row>
    <row r="58" spans="1:27" ht="30">
      <c r="A58" s="91" t="s">
        <v>96</v>
      </c>
      <c r="B58" s="100" t="s">
        <v>196</v>
      </c>
      <c r="C58" s="93" t="s">
        <v>122</v>
      </c>
      <c r="D58" s="472">
        <f t="shared" si="27"/>
        <v>75.404045999999994</v>
      </c>
      <c r="E58" s="472">
        <f>D58/D$33*100</f>
        <v>1.5689883449582998</v>
      </c>
      <c r="F58" s="473">
        <v>1.593E-2</v>
      </c>
      <c r="G58" s="473">
        <v>7.0088290000000004</v>
      </c>
      <c r="H58" s="473">
        <v>0</v>
      </c>
      <c r="I58" s="473">
        <v>7.0833690000000002</v>
      </c>
      <c r="J58" s="473">
        <v>0.12609899999999999</v>
      </c>
      <c r="K58" s="473">
        <v>4.2937050000000001</v>
      </c>
      <c r="L58" s="473">
        <v>5.5846729999999996</v>
      </c>
      <c r="M58" s="473">
        <v>8.966E-3</v>
      </c>
      <c r="N58" s="473">
        <v>7.4009999999999996E-3</v>
      </c>
      <c r="O58" s="473">
        <v>2.9242309999999998</v>
      </c>
      <c r="P58" s="473">
        <v>4.0958909999999999</v>
      </c>
      <c r="Q58" s="473">
        <v>0.25784600000000002</v>
      </c>
      <c r="R58" s="473">
        <v>1.427929</v>
      </c>
      <c r="S58" s="473">
        <v>0</v>
      </c>
      <c r="T58" s="473">
        <v>22.859223</v>
      </c>
      <c r="U58" s="473">
        <v>6.9625440000000003</v>
      </c>
      <c r="V58" s="473">
        <v>0.373332</v>
      </c>
      <c r="W58" s="473">
        <v>2.0917999999999999E-2</v>
      </c>
      <c r="X58" s="473">
        <v>1.963025</v>
      </c>
      <c r="Y58" s="473">
        <v>9.9294379999999993</v>
      </c>
      <c r="Z58" s="473">
        <v>0.46069700000000002</v>
      </c>
      <c r="AA58" s="473">
        <v>0</v>
      </c>
    </row>
    <row r="59" spans="1:27" ht="18" customHeight="1">
      <c r="A59" s="91" t="s">
        <v>96</v>
      </c>
      <c r="B59" s="99" t="s">
        <v>123</v>
      </c>
      <c r="C59" s="93" t="s">
        <v>124</v>
      </c>
      <c r="D59" s="472">
        <f t="shared" si="27"/>
        <v>0</v>
      </c>
      <c r="E59" s="472">
        <f>D59/D$44*100</f>
        <v>0</v>
      </c>
      <c r="F59" s="473">
        <v>0</v>
      </c>
      <c r="G59" s="473">
        <v>0</v>
      </c>
      <c r="H59" s="473">
        <v>0</v>
      </c>
      <c r="I59" s="473">
        <v>0</v>
      </c>
      <c r="J59" s="473">
        <v>0</v>
      </c>
      <c r="K59" s="473">
        <v>0</v>
      </c>
      <c r="L59" s="473">
        <v>0</v>
      </c>
      <c r="M59" s="473">
        <v>0</v>
      </c>
      <c r="N59" s="473">
        <v>0</v>
      </c>
      <c r="O59" s="473">
        <v>0</v>
      </c>
      <c r="P59" s="473">
        <v>0</v>
      </c>
      <c r="Q59" s="473">
        <v>0</v>
      </c>
      <c r="R59" s="473">
        <v>0</v>
      </c>
      <c r="S59" s="473">
        <v>0</v>
      </c>
      <c r="T59" s="473">
        <v>0</v>
      </c>
      <c r="U59" s="473">
        <v>0</v>
      </c>
      <c r="V59" s="473">
        <v>0</v>
      </c>
      <c r="W59" s="473">
        <v>0</v>
      </c>
      <c r="X59" s="473">
        <v>0</v>
      </c>
      <c r="Y59" s="473">
        <v>0</v>
      </c>
      <c r="Z59" s="473">
        <v>0</v>
      </c>
      <c r="AA59" s="473">
        <v>0</v>
      </c>
    </row>
    <row r="60" spans="1:27" ht="18" customHeight="1">
      <c r="A60" s="91" t="s">
        <v>96</v>
      </c>
      <c r="B60" s="99" t="s">
        <v>125</v>
      </c>
      <c r="C60" s="93" t="s">
        <v>126</v>
      </c>
      <c r="D60" s="472">
        <f t="shared" si="27"/>
        <v>0.14613200000000001</v>
      </c>
      <c r="E60" s="472">
        <f>D60/D$44*100</f>
        <v>6.230262161260422E-3</v>
      </c>
      <c r="F60" s="473">
        <v>0.14613200000000001</v>
      </c>
      <c r="G60" s="473">
        <v>0</v>
      </c>
      <c r="H60" s="473">
        <v>0</v>
      </c>
      <c r="I60" s="473">
        <v>0</v>
      </c>
      <c r="J60" s="473">
        <v>0</v>
      </c>
      <c r="K60" s="473">
        <v>0</v>
      </c>
      <c r="L60" s="473">
        <v>0</v>
      </c>
      <c r="M60" s="473">
        <v>0</v>
      </c>
      <c r="N60" s="473">
        <v>0</v>
      </c>
      <c r="O60" s="473">
        <v>0</v>
      </c>
      <c r="P60" s="473">
        <v>0</v>
      </c>
      <c r="Q60" s="473">
        <v>0</v>
      </c>
      <c r="R60" s="473">
        <v>0</v>
      </c>
      <c r="S60" s="473">
        <v>0</v>
      </c>
      <c r="T60" s="473">
        <v>0</v>
      </c>
      <c r="U60" s="473">
        <v>0</v>
      </c>
      <c r="V60" s="473">
        <v>0</v>
      </c>
      <c r="W60" s="473">
        <v>0</v>
      </c>
      <c r="X60" s="473">
        <v>0</v>
      </c>
      <c r="Y60" s="473">
        <v>0</v>
      </c>
      <c r="Z60" s="473">
        <v>0</v>
      </c>
      <c r="AA60" s="473">
        <v>0</v>
      </c>
    </row>
    <row r="61" spans="1:27" ht="18" customHeight="1">
      <c r="A61" s="91" t="s">
        <v>96</v>
      </c>
      <c r="B61" s="99" t="s">
        <v>127</v>
      </c>
      <c r="C61" s="93" t="s">
        <v>128</v>
      </c>
      <c r="D61" s="472">
        <f t="shared" si="27"/>
        <v>1.834587</v>
      </c>
      <c r="E61" s="472">
        <f>D61/D$44*100</f>
        <v>7.8216666901433446E-2</v>
      </c>
      <c r="F61" s="473">
        <v>0.34080500000000002</v>
      </c>
      <c r="G61" s="473">
        <v>0</v>
      </c>
      <c r="H61" s="473">
        <v>0</v>
      </c>
      <c r="I61" s="473">
        <v>0</v>
      </c>
      <c r="J61" s="473">
        <v>9.5661999999999997E-2</v>
      </c>
      <c r="K61" s="473">
        <v>0</v>
      </c>
      <c r="L61" s="473">
        <v>0</v>
      </c>
      <c r="M61" s="473">
        <v>0</v>
      </c>
      <c r="N61" s="473">
        <v>0</v>
      </c>
      <c r="O61" s="473">
        <v>0</v>
      </c>
      <c r="P61" s="473">
        <v>0.374081</v>
      </c>
      <c r="Q61" s="473">
        <v>0</v>
      </c>
      <c r="R61" s="473">
        <v>0</v>
      </c>
      <c r="S61" s="473">
        <v>0</v>
      </c>
      <c r="T61" s="473">
        <v>0.43123499999999998</v>
      </c>
      <c r="U61" s="473">
        <v>7.0983000000000004E-2</v>
      </c>
      <c r="V61" s="473">
        <v>0</v>
      </c>
      <c r="W61" s="473">
        <v>0.43582199999999999</v>
      </c>
      <c r="X61" s="473">
        <v>0</v>
      </c>
      <c r="Y61" s="473">
        <v>0</v>
      </c>
      <c r="Z61" s="473">
        <v>8.5999000000000006E-2</v>
      </c>
      <c r="AA61" s="473">
        <v>0</v>
      </c>
    </row>
    <row r="62" spans="1:27" ht="17.25" customHeight="1">
      <c r="A62" s="91" t="s">
        <v>129</v>
      </c>
      <c r="B62" s="97" t="s">
        <v>130</v>
      </c>
      <c r="C62" s="93" t="s">
        <v>131</v>
      </c>
      <c r="D62" s="472">
        <f t="shared" si="27"/>
        <v>0</v>
      </c>
      <c r="E62" s="472">
        <f t="shared" ref="E62:E75" si="29">D62/D$33*100</f>
        <v>0</v>
      </c>
      <c r="F62" s="473">
        <v>0</v>
      </c>
      <c r="G62" s="473">
        <v>0</v>
      </c>
      <c r="H62" s="473">
        <v>0</v>
      </c>
      <c r="I62" s="473">
        <v>0</v>
      </c>
      <c r="J62" s="473">
        <v>0</v>
      </c>
      <c r="K62" s="473">
        <v>0</v>
      </c>
      <c r="L62" s="473">
        <v>0</v>
      </c>
      <c r="M62" s="473">
        <v>0</v>
      </c>
      <c r="N62" s="473">
        <v>0</v>
      </c>
      <c r="O62" s="473">
        <v>0</v>
      </c>
      <c r="P62" s="473">
        <v>0</v>
      </c>
      <c r="Q62" s="473">
        <v>0</v>
      </c>
      <c r="R62" s="473">
        <v>0</v>
      </c>
      <c r="S62" s="473">
        <v>0</v>
      </c>
      <c r="T62" s="473">
        <v>0</v>
      </c>
      <c r="U62" s="473">
        <v>0</v>
      </c>
      <c r="V62" s="473">
        <v>0</v>
      </c>
      <c r="W62" s="473">
        <v>0</v>
      </c>
      <c r="X62" s="473">
        <v>0</v>
      </c>
      <c r="Y62" s="473">
        <v>0</v>
      </c>
      <c r="Z62" s="473">
        <v>0</v>
      </c>
      <c r="AA62" s="473">
        <v>0</v>
      </c>
    </row>
    <row r="63" spans="1:27" s="53" customFormat="1" ht="17.25" customHeight="1">
      <c r="A63" s="91" t="s">
        <v>132</v>
      </c>
      <c r="B63" s="100" t="s">
        <v>133</v>
      </c>
      <c r="C63" s="93" t="s">
        <v>134</v>
      </c>
      <c r="D63" s="472">
        <f t="shared" si="27"/>
        <v>16.982676999999999</v>
      </c>
      <c r="E63" s="472">
        <f>D63/D$33*100</f>
        <v>0.35337125383419593</v>
      </c>
      <c r="F63" s="473">
        <v>0.19424000000000002</v>
      </c>
      <c r="G63" s="473">
        <v>0.68823199999999995</v>
      </c>
      <c r="H63" s="473">
        <v>0.13281399999999999</v>
      </c>
      <c r="I63" s="473">
        <v>0.54965900000000001</v>
      </c>
      <c r="J63" s="473">
        <v>0.33937800000000001</v>
      </c>
      <c r="K63" s="473">
        <v>0.89165399999999995</v>
      </c>
      <c r="L63" s="473">
        <v>0.52033200000000002</v>
      </c>
      <c r="M63" s="473">
        <v>0.403584</v>
      </c>
      <c r="N63" s="473">
        <v>0.56202099999999999</v>
      </c>
      <c r="O63" s="473">
        <v>0.36803999999999998</v>
      </c>
      <c r="P63" s="473">
        <v>0.38475199999999998</v>
      </c>
      <c r="Q63" s="473">
        <v>2.4432529999999999</v>
      </c>
      <c r="R63" s="473">
        <v>0.85953900000000005</v>
      </c>
      <c r="S63" s="473">
        <v>0.20183599999999999</v>
      </c>
      <c r="T63" s="473">
        <v>1.2193959999999999</v>
      </c>
      <c r="U63" s="473">
        <v>4.4474499999999999</v>
      </c>
      <c r="V63" s="473">
        <v>0.8199240000000001</v>
      </c>
      <c r="W63" s="473">
        <v>0.37590200000000001</v>
      </c>
      <c r="X63" s="473">
        <v>0.62900999999999996</v>
      </c>
      <c r="Y63" s="473">
        <v>0.52981599999999995</v>
      </c>
      <c r="Z63" s="473">
        <v>0.234926</v>
      </c>
      <c r="AA63" s="473">
        <v>0.186919</v>
      </c>
    </row>
    <row r="64" spans="1:27" s="53" customFormat="1" ht="17.25" customHeight="1">
      <c r="A64" s="91" t="s">
        <v>135</v>
      </c>
      <c r="B64" s="100" t="s">
        <v>136</v>
      </c>
      <c r="C64" s="93" t="s">
        <v>137</v>
      </c>
      <c r="D64" s="472">
        <f t="shared" si="27"/>
        <v>3.6939860000000002</v>
      </c>
      <c r="E64" s="472">
        <f>D64/D$33*100</f>
        <v>7.6863527726869343E-2</v>
      </c>
      <c r="F64" s="473">
        <v>0.89298600000000006</v>
      </c>
      <c r="G64" s="473">
        <v>0</v>
      </c>
      <c r="H64" s="473">
        <v>0</v>
      </c>
      <c r="I64" s="473">
        <v>2.7010000000000001</v>
      </c>
      <c r="J64" s="473">
        <v>0</v>
      </c>
      <c r="K64" s="473">
        <v>0</v>
      </c>
      <c r="L64" s="473">
        <v>0</v>
      </c>
      <c r="M64" s="473">
        <v>0</v>
      </c>
      <c r="N64" s="473">
        <v>0</v>
      </c>
      <c r="O64" s="473">
        <v>0</v>
      </c>
      <c r="P64" s="473">
        <v>0</v>
      </c>
      <c r="Q64" s="473">
        <v>0</v>
      </c>
      <c r="R64" s="473">
        <v>0</v>
      </c>
      <c r="S64" s="473">
        <v>0</v>
      </c>
      <c r="T64" s="473">
        <v>0.1</v>
      </c>
      <c r="U64" s="473">
        <v>0</v>
      </c>
      <c r="V64" s="473">
        <v>0</v>
      </c>
      <c r="W64" s="473">
        <v>0</v>
      </c>
      <c r="X64" s="473">
        <v>0</v>
      </c>
      <c r="Y64" s="473">
        <v>0</v>
      </c>
      <c r="Z64" s="473">
        <v>0</v>
      </c>
      <c r="AA64" s="473">
        <v>0</v>
      </c>
    </row>
    <row r="65" spans="1:27" ht="17.25" customHeight="1">
      <c r="A65" s="91" t="s">
        <v>138</v>
      </c>
      <c r="B65" s="102" t="s">
        <v>139</v>
      </c>
      <c r="C65" s="93" t="s">
        <v>140</v>
      </c>
      <c r="D65" s="472">
        <f t="shared" si="27"/>
        <v>694.10142499999995</v>
      </c>
      <c r="E65" s="472">
        <f t="shared" si="29"/>
        <v>14.442687147635919</v>
      </c>
      <c r="F65" s="473">
        <v>0</v>
      </c>
      <c r="G65" s="473">
        <v>80.134656000000007</v>
      </c>
      <c r="H65" s="473">
        <v>6.3270400000000002</v>
      </c>
      <c r="I65" s="473">
        <v>47.190027999999998</v>
      </c>
      <c r="J65" s="473">
        <v>33.409615000000002</v>
      </c>
      <c r="K65" s="473">
        <v>30.515411</v>
      </c>
      <c r="L65" s="473">
        <v>64.279949999999999</v>
      </c>
      <c r="M65" s="473">
        <v>22.251043000000003</v>
      </c>
      <c r="N65" s="473">
        <v>12.740694</v>
      </c>
      <c r="O65" s="473">
        <v>38.384903000000001</v>
      </c>
      <c r="P65" s="473">
        <v>17.404503999999999</v>
      </c>
      <c r="Q65" s="473">
        <v>31.957135000000001</v>
      </c>
      <c r="R65" s="473">
        <v>32.790156000000003</v>
      </c>
      <c r="S65" s="473">
        <v>6.691757</v>
      </c>
      <c r="T65" s="473">
        <v>84.770307000000003</v>
      </c>
      <c r="U65" s="473">
        <v>33.317675999999999</v>
      </c>
      <c r="V65" s="473">
        <v>26.196054</v>
      </c>
      <c r="W65" s="473">
        <v>27.332412000000001</v>
      </c>
      <c r="X65" s="473">
        <v>11.927035</v>
      </c>
      <c r="Y65" s="473">
        <v>66.171240999999995</v>
      </c>
      <c r="Z65" s="473">
        <v>15.341512000000002</v>
      </c>
      <c r="AA65" s="473">
        <v>4.9682959999999996</v>
      </c>
    </row>
    <row r="66" spans="1:27" s="53" customFormat="1" ht="17.25" customHeight="1">
      <c r="A66" s="91" t="s">
        <v>141</v>
      </c>
      <c r="B66" s="100" t="s">
        <v>142</v>
      </c>
      <c r="C66" s="93" t="s">
        <v>143</v>
      </c>
      <c r="D66" s="472">
        <f t="shared" si="27"/>
        <v>27.964022</v>
      </c>
      <c r="E66" s="472">
        <f>D66/D$33*100</f>
        <v>0.5818683071218419</v>
      </c>
      <c r="F66" s="473">
        <v>25.834022000000001</v>
      </c>
      <c r="G66" s="473">
        <v>2.13</v>
      </c>
      <c r="H66" s="473">
        <v>0</v>
      </c>
      <c r="I66" s="473">
        <v>0</v>
      </c>
      <c r="J66" s="473">
        <v>0</v>
      </c>
      <c r="K66" s="473">
        <v>0</v>
      </c>
      <c r="L66" s="473">
        <v>0</v>
      </c>
      <c r="M66" s="473">
        <v>0</v>
      </c>
      <c r="N66" s="473">
        <v>0</v>
      </c>
      <c r="O66" s="473">
        <v>0</v>
      </c>
      <c r="P66" s="473">
        <v>0</v>
      </c>
      <c r="Q66" s="473">
        <v>0</v>
      </c>
      <c r="R66" s="473">
        <v>0</v>
      </c>
      <c r="S66" s="473">
        <v>0</v>
      </c>
      <c r="T66" s="473">
        <v>0</v>
      </c>
      <c r="U66" s="473">
        <v>0</v>
      </c>
      <c r="V66" s="473">
        <v>0</v>
      </c>
      <c r="W66" s="473">
        <v>0</v>
      </c>
      <c r="X66" s="473">
        <v>0</v>
      </c>
      <c r="Y66" s="473">
        <v>0</v>
      </c>
      <c r="Z66" s="473">
        <v>0</v>
      </c>
      <c r="AA66" s="473">
        <v>0</v>
      </c>
    </row>
    <row r="67" spans="1:27" s="53" customFormat="1" ht="17.25" customHeight="1">
      <c r="A67" s="91" t="s">
        <v>144</v>
      </c>
      <c r="B67" s="100" t="s">
        <v>145</v>
      </c>
      <c r="C67" s="93" t="s">
        <v>146</v>
      </c>
      <c r="D67" s="472">
        <f t="shared" si="27"/>
        <v>11.569150999999998</v>
      </c>
      <c r="E67" s="472">
        <f t="shared" si="29"/>
        <v>0.2407279720780853</v>
      </c>
      <c r="F67" s="473">
        <v>2.1078449999999997</v>
      </c>
      <c r="G67" s="473">
        <v>0.176371</v>
      </c>
      <c r="H67" s="473">
        <v>0.41226200000000002</v>
      </c>
      <c r="I67" s="473">
        <v>0.398673</v>
      </c>
      <c r="J67" s="473">
        <v>0.75473999999999997</v>
      </c>
      <c r="K67" s="473">
        <v>0.46311999999999998</v>
      </c>
      <c r="L67" s="473">
        <v>0.33663199999999999</v>
      </c>
      <c r="M67" s="473">
        <v>0.30865199999999998</v>
      </c>
      <c r="N67" s="473">
        <v>0.174819</v>
      </c>
      <c r="O67" s="473">
        <v>0.56701800000000002</v>
      </c>
      <c r="P67" s="473">
        <v>1.1700539999999999</v>
      </c>
      <c r="Q67" s="473">
        <v>1.3446469999999999</v>
      </c>
      <c r="R67" s="473">
        <v>0.11573</v>
      </c>
      <c r="S67" s="473">
        <v>0.23269000000000001</v>
      </c>
      <c r="T67" s="473">
        <v>0.29908999999999997</v>
      </c>
      <c r="U67" s="473">
        <v>0.22332800000000003</v>
      </c>
      <c r="V67" s="473">
        <v>0.38575999999999999</v>
      </c>
      <c r="W67" s="473">
        <v>0.44740999999999997</v>
      </c>
      <c r="X67" s="473">
        <v>0.64998</v>
      </c>
      <c r="Y67" s="473">
        <v>0.11133899999999999</v>
      </c>
      <c r="Z67" s="473">
        <v>0.22140099999999999</v>
      </c>
      <c r="AA67" s="473">
        <v>0.66759000000000002</v>
      </c>
    </row>
    <row r="68" spans="1:27" s="53" customFormat="1" ht="21" customHeight="1">
      <c r="A68" s="91" t="s">
        <v>147</v>
      </c>
      <c r="B68" s="100" t="s">
        <v>148</v>
      </c>
      <c r="C68" s="93" t="s">
        <v>149</v>
      </c>
      <c r="D68" s="472">
        <f t="shared" si="27"/>
        <v>1.7015929999999999</v>
      </c>
      <c r="E68" s="472">
        <f t="shared" si="29"/>
        <v>3.5406317385974599E-2</v>
      </c>
      <c r="F68" s="472">
        <v>1.0371920000000001</v>
      </c>
      <c r="G68" s="472">
        <v>0.56907299999999994</v>
      </c>
      <c r="H68" s="472">
        <v>0</v>
      </c>
      <c r="I68" s="472">
        <v>0</v>
      </c>
      <c r="J68" s="472">
        <v>0</v>
      </c>
      <c r="K68" s="472">
        <v>4.5622000000000003E-2</v>
      </c>
      <c r="L68" s="472">
        <v>0</v>
      </c>
      <c r="M68" s="472">
        <v>0</v>
      </c>
      <c r="N68" s="472">
        <v>0</v>
      </c>
      <c r="O68" s="472">
        <v>0</v>
      </c>
      <c r="P68" s="472">
        <v>0</v>
      </c>
      <c r="Q68" s="472">
        <v>0</v>
      </c>
      <c r="R68" s="472">
        <v>0</v>
      </c>
      <c r="S68" s="472">
        <v>0</v>
      </c>
      <c r="T68" s="472">
        <v>0</v>
      </c>
      <c r="U68" s="472">
        <v>0</v>
      </c>
      <c r="V68" s="472">
        <v>0</v>
      </c>
      <c r="W68" s="472">
        <v>3.5629000000000001E-2</v>
      </c>
      <c r="X68" s="472">
        <v>0</v>
      </c>
      <c r="Y68" s="472">
        <v>0</v>
      </c>
      <c r="Z68" s="472">
        <v>1.4076999999999999E-2</v>
      </c>
      <c r="AA68" s="472">
        <v>0</v>
      </c>
    </row>
    <row r="69" spans="1:27" s="53" customFormat="1" ht="17.25" customHeight="1">
      <c r="A69" s="91" t="s">
        <v>150</v>
      </c>
      <c r="B69" s="100" t="s">
        <v>151</v>
      </c>
      <c r="C69" s="93" t="s">
        <v>172</v>
      </c>
      <c r="D69" s="472">
        <f t="shared" si="27"/>
        <v>0</v>
      </c>
      <c r="E69" s="472">
        <f t="shared" si="29"/>
        <v>0</v>
      </c>
      <c r="F69" s="473">
        <v>0</v>
      </c>
      <c r="G69" s="473">
        <v>0</v>
      </c>
      <c r="H69" s="473">
        <v>0</v>
      </c>
      <c r="I69" s="473">
        <v>0</v>
      </c>
      <c r="J69" s="473">
        <v>0</v>
      </c>
      <c r="K69" s="473">
        <v>0</v>
      </c>
      <c r="L69" s="473">
        <v>0</v>
      </c>
      <c r="M69" s="473">
        <v>0</v>
      </c>
      <c r="N69" s="473">
        <v>0</v>
      </c>
      <c r="O69" s="473">
        <v>0</v>
      </c>
      <c r="P69" s="473">
        <v>0</v>
      </c>
      <c r="Q69" s="473">
        <v>0</v>
      </c>
      <c r="R69" s="473">
        <v>0</v>
      </c>
      <c r="S69" s="473">
        <v>0</v>
      </c>
      <c r="T69" s="473">
        <v>0</v>
      </c>
      <c r="U69" s="473">
        <v>0</v>
      </c>
      <c r="V69" s="473">
        <v>0</v>
      </c>
      <c r="W69" s="473">
        <v>0</v>
      </c>
      <c r="X69" s="473">
        <v>0</v>
      </c>
      <c r="Y69" s="473">
        <v>0</v>
      </c>
      <c r="Z69" s="473">
        <v>0</v>
      </c>
      <c r="AA69" s="473">
        <v>0</v>
      </c>
    </row>
    <row r="70" spans="1:27" s="53" customFormat="1" ht="18" customHeight="1">
      <c r="A70" s="91" t="s">
        <v>152</v>
      </c>
      <c r="B70" s="100" t="s">
        <v>153</v>
      </c>
      <c r="C70" s="93" t="s">
        <v>154</v>
      </c>
      <c r="D70" s="472">
        <f t="shared" si="27"/>
        <v>8.103686999999999</v>
      </c>
      <c r="E70" s="472">
        <f t="shared" si="29"/>
        <v>0.16861947241120309</v>
      </c>
      <c r="F70" s="473">
        <v>0.13747600000000001</v>
      </c>
      <c r="G70" s="473">
        <v>0.34623100000000001</v>
      </c>
      <c r="H70" s="473">
        <v>0</v>
      </c>
      <c r="I70" s="473">
        <v>2.0722710000000002</v>
      </c>
      <c r="J70" s="473">
        <v>0.42778099999999997</v>
      </c>
      <c r="K70" s="473">
        <v>0.211563</v>
      </c>
      <c r="L70" s="473">
        <v>0.16228600000000001</v>
      </c>
      <c r="M70" s="473">
        <v>0</v>
      </c>
      <c r="N70" s="473">
        <v>0</v>
      </c>
      <c r="O70" s="473">
        <v>0.37937300000000002</v>
      </c>
      <c r="P70" s="473">
        <v>1.0583469999999999</v>
      </c>
      <c r="Q70" s="473">
        <v>0.54403500000000005</v>
      </c>
      <c r="R70" s="473">
        <v>0.54435900000000004</v>
      </c>
      <c r="S70" s="473">
        <v>0</v>
      </c>
      <c r="T70" s="473">
        <v>0.74136999999999997</v>
      </c>
      <c r="U70" s="473">
        <v>0.31898700000000002</v>
      </c>
      <c r="V70" s="473">
        <v>0.161604</v>
      </c>
      <c r="W70" s="473">
        <v>0</v>
      </c>
      <c r="X70" s="473">
        <v>0</v>
      </c>
      <c r="Y70" s="473">
        <v>0.72793699999999995</v>
      </c>
      <c r="Z70" s="473">
        <v>0.270067</v>
      </c>
      <c r="AA70" s="473">
        <v>0</v>
      </c>
    </row>
    <row r="71" spans="1:27" ht="18" customHeight="1">
      <c r="A71" s="91" t="s">
        <v>155</v>
      </c>
      <c r="B71" s="100" t="s">
        <v>156</v>
      </c>
      <c r="C71" s="93" t="s">
        <v>157</v>
      </c>
      <c r="D71" s="472">
        <f t="shared" si="27"/>
        <v>1220.8955870000002</v>
      </c>
      <c r="E71" s="472">
        <f t="shared" si="29"/>
        <v>25.404087022253719</v>
      </c>
      <c r="F71" s="473">
        <v>6.3094139999999994</v>
      </c>
      <c r="G71" s="473">
        <v>62.093415999999998</v>
      </c>
      <c r="H71" s="473">
        <v>15.242732999999999</v>
      </c>
      <c r="I71" s="473">
        <v>51.939954999999998</v>
      </c>
      <c r="J71" s="473">
        <v>0</v>
      </c>
      <c r="K71" s="473">
        <v>90.433672000000001</v>
      </c>
      <c r="L71" s="473">
        <v>34.195422000000001</v>
      </c>
      <c r="M71" s="473">
        <v>42.799492999999998</v>
      </c>
      <c r="N71" s="473">
        <v>38.354671000000003</v>
      </c>
      <c r="O71" s="473">
        <v>81.471061000000006</v>
      </c>
      <c r="P71" s="473">
        <v>120.69869</v>
      </c>
      <c r="Q71" s="473">
        <v>62.647697999999998</v>
      </c>
      <c r="R71" s="473">
        <v>95.597421999999995</v>
      </c>
      <c r="S71" s="473">
        <v>24.833130000000001</v>
      </c>
      <c r="T71" s="473">
        <v>26.148776000000002</v>
      </c>
      <c r="U71" s="473">
        <v>156.23159099999998</v>
      </c>
      <c r="V71" s="473">
        <v>63.133144000000001</v>
      </c>
      <c r="W71" s="473">
        <v>94.797200000000004</v>
      </c>
      <c r="X71" s="473">
        <v>15.452788</v>
      </c>
      <c r="Y71" s="473">
        <v>23.868480000000002</v>
      </c>
      <c r="Z71" s="473">
        <v>86.698818000000003</v>
      </c>
      <c r="AA71" s="473">
        <v>27.948013</v>
      </c>
    </row>
    <row r="72" spans="1:27" ht="18" customHeight="1">
      <c r="A72" s="91" t="s">
        <v>158</v>
      </c>
      <c r="B72" s="100" t="s">
        <v>159</v>
      </c>
      <c r="C72" s="93" t="s">
        <v>160</v>
      </c>
      <c r="D72" s="472">
        <f t="shared" si="27"/>
        <v>112.57449399999997</v>
      </c>
      <c r="E72" s="472">
        <f t="shared" si="29"/>
        <v>2.3424216390931862</v>
      </c>
      <c r="F72" s="473">
        <v>0</v>
      </c>
      <c r="G72" s="473">
        <v>20.343162</v>
      </c>
      <c r="H72" s="473">
        <v>0</v>
      </c>
      <c r="I72" s="473">
        <v>0.88182400000000005</v>
      </c>
      <c r="J72" s="473">
        <v>33.237153999999997</v>
      </c>
      <c r="K72" s="473">
        <v>0</v>
      </c>
      <c r="L72" s="473">
        <v>1.3918379999999999</v>
      </c>
      <c r="M72" s="473">
        <v>0</v>
      </c>
      <c r="N72" s="473">
        <v>1.1884429999999999</v>
      </c>
      <c r="O72" s="473">
        <v>11.878911</v>
      </c>
      <c r="P72" s="473">
        <v>0</v>
      </c>
      <c r="Q72" s="473">
        <v>0</v>
      </c>
      <c r="R72" s="473">
        <v>9.2832559999999997</v>
      </c>
      <c r="S72" s="473">
        <v>0</v>
      </c>
      <c r="T72" s="473">
        <v>21.492826999999998</v>
      </c>
      <c r="U72" s="473">
        <v>0</v>
      </c>
      <c r="V72" s="473">
        <v>0</v>
      </c>
      <c r="W72" s="473">
        <v>0</v>
      </c>
      <c r="X72" s="473">
        <v>0</v>
      </c>
      <c r="Y72" s="473">
        <v>12.877079</v>
      </c>
      <c r="Z72" s="473">
        <v>0</v>
      </c>
      <c r="AA72" s="473">
        <v>0</v>
      </c>
    </row>
    <row r="73" spans="1:27" ht="18" customHeight="1">
      <c r="A73" s="91" t="s">
        <v>161</v>
      </c>
      <c r="B73" s="100" t="s">
        <v>162</v>
      </c>
      <c r="C73" s="93" t="s">
        <v>163</v>
      </c>
      <c r="D73" s="472">
        <f t="shared" si="27"/>
        <v>19.225707</v>
      </c>
      <c r="E73" s="472">
        <f t="shared" si="29"/>
        <v>0.40004365556966542</v>
      </c>
      <c r="F73" s="473">
        <v>6.6073000000000007E-2</v>
      </c>
      <c r="G73" s="473">
        <v>4.8835000000000003E-2</v>
      </c>
      <c r="H73" s="473">
        <v>0</v>
      </c>
      <c r="I73" s="473">
        <v>0</v>
      </c>
      <c r="J73" s="473">
        <v>0</v>
      </c>
      <c r="K73" s="473">
        <v>0</v>
      </c>
      <c r="L73" s="473">
        <v>0</v>
      </c>
      <c r="M73" s="473">
        <v>0</v>
      </c>
      <c r="N73" s="473">
        <v>0</v>
      </c>
      <c r="O73" s="473">
        <v>0</v>
      </c>
      <c r="P73" s="473">
        <v>0</v>
      </c>
      <c r="Q73" s="473">
        <v>0</v>
      </c>
      <c r="R73" s="473">
        <v>0</v>
      </c>
      <c r="S73" s="473">
        <v>0</v>
      </c>
      <c r="T73" s="473">
        <v>0</v>
      </c>
      <c r="U73" s="473">
        <v>0</v>
      </c>
      <c r="V73" s="473">
        <v>0</v>
      </c>
      <c r="W73" s="473">
        <v>0.125304</v>
      </c>
      <c r="X73" s="473">
        <v>0</v>
      </c>
      <c r="Y73" s="473">
        <v>6.0780000000000001E-3</v>
      </c>
      <c r="Z73" s="473">
        <v>18.732603000000001</v>
      </c>
      <c r="AA73" s="473">
        <v>0.24681400000000001</v>
      </c>
    </row>
    <row r="74" spans="1:27" ht="18" customHeight="1">
      <c r="A74" s="91" t="s">
        <v>164</v>
      </c>
      <c r="B74" s="100" t="s">
        <v>165</v>
      </c>
      <c r="C74" s="93" t="s">
        <v>166</v>
      </c>
      <c r="D74" s="472">
        <f t="shared" si="27"/>
        <v>0.29684699999999997</v>
      </c>
      <c r="E74" s="472">
        <f t="shared" si="29"/>
        <v>6.1767174036766737E-3</v>
      </c>
      <c r="F74" s="473">
        <v>0</v>
      </c>
      <c r="G74" s="473">
        <v>0</v>
      </c>
      <c r="H74" s="473">
        <v>0</v>
      </c>
      <c r="I74" s="473">
        <v>0</v>
      </c>
      <c r="J74" s="473">
        <v>0</v>
      </c>
      <c r="K74" s="473">
        <v>0</v>
      </c>
      <c r="L74" s="473">
        <v>0</v>
      </c>
      <c r="M74" s="473">
        <v>0</v>
      </c>
      <c r="N74" s="473">
        <v>0</v>
      </c>
      <c r="O74" s="473">
        <v>0</v>
      </c>
      <c r="P74" s="473">
        <v>0</v>
      </c>
      <c r="Q74" s="473">
        <v>0</v>
      </c>
      <c r="R74" s="473">
        <v>0</v>
      </c>
      <c r="S74" s="473">
        <v>0</v>
      </c>
      <c r="T74" s="473">
        <v>0.04</v>
      </c>
      <c r="U74" s="473">
        <v>0</v>
      </c>
      <c r="V74" s="473">
        <v>0</v>
      </c>
      <c r="W74" s="473">
        <v>0</v>
      </c>
      <c r="X74" s="473">
        <v>0</v>
      </c>
      <c r="Y74" s="473">
        <v>3.8564000000000001E-2</v>
      </c>
      <c r="Z74" s="473">
        <v>0.218283</v>
      </c>
      <c r="AA74" s="473">
        <v>0</v>
      </c>
    </row>
    <row r="75" spans="1:27" ht="18" customHeight="1">
      <c r="A75" s="91" t="s">
        <v>167</v>
      </c>
      <c r="B75" s="100" t="s">
        <v>168</v>
      </c>
      <c r="C75" s="93" t="s">
        <v>169</v>
      </c>
      <c r="D75" s="472">
        <f t="shared" si="27"/>
        <v>0</v>
      </c>
      <c r="E75" s="472">
        <f t="shared" si="29"/>
        <v>0</v>
      </c>
      <c r="F75" s="473">
        <v>0</v>
      </c>
      <c r="G75" s="473">
        <v>0</v>
      </c>
      <c r="H75" s="473">
        <v>0</v>
      </c>
      <c r="I75" s="473">
        <v>0</v>
      </c>
      <c r="J75" s="473">
        <v>0</v>
      </c>
      <c r="K75" s="473">
        <v>0</v>
      </c>
      <c r="L75" s="473">
        <v>0</v>
      </c>
      <c r="M75" s="473">
        <v>0</v>
      </c>
      <c r="N75" s="473">
        <v>0</v>
      </c>
      <c r="O75" s="473">
        <v>0</v>
      </c>
      <c r="P75" s="473">
        <v>0</v>
      </c>
      <c r="Q75" s="473">
        <v>0</v>
      </c>
      <c r="R75" s="473">
        <v>0</v>
      </c>
      <c r="S75" s="473">
        <v>0</v>
      </c>
      <c r="T75" s="473">
        <v>0</v>
      </c>
      <c r="U75" s="473">
        <v>0</v>
      </c>
      <c r="V75" s="473">
        <v>0</v>
      </c>
      <c r="W75" s="473">
        <v>0</v>
      </c>
      <c r="X75" s="473">
        <v>0</v>
      </c>
      <c r="Y75" s="473">
        <v>0</v>
      </c>
      <c r="Z75" s="473">
        <v>0</v>
      </c>
      <c r="AA75" s="473">
        <v>0</v>
      </c>
    </row>
    <row r="76" spans="1:27" s="57" customFormat="1" ht="18" customHeight="1">
      <c r="A76" s="103">
        <v>3</v>
      </c>
      <c r="B76" s="104" t="s">
        <v>170</v>
      </c>
      <c r="C76" s="86" t="s">
        <v>171</v>
      </c>
      <c r="D76" s="105">
        <f t="shared" si="27"/>
        <v>717.44129700000008</v>
      </c>
      <c r="E76" s="87">
        <f>D76/D$8*100</f>
        <v>0.70564758049844312</v>
      </c>
      <c r="F76" s="106">
        <v>0</v>
      </c>
      <c r="G76" s="106">
        <v>0</v>
      </c>
      <c r="H76" s="106">
        <v>0</v>
      </c>
      <c r="I76" s="106">
        <v>5.1480250000000005</v>
      </c>
      <c r="J76" s="106">
        <v>3.2907620000000004</v>
      </c>
      <c r="K76" s="106">
        <v>0</v>
      </c>
      <c r="L76" s="106">
        <v>0</v>
      </c>
      <c r="M76" s="106">
        <v>2.0832160000000002</v>
      </c>
      <c r="N76" s="106">
        <v>0.150585</v>
      </c>
      <c r="O76" s="106">
        <v>12.925465000000001</v>
      </c>
      <c r="P76" s="106">
        <v>0</v>
      </c>
      <c r="Q76" s="106">
        <v>0</v>
      </c>
      <c r="R76" s="106">
        <v>6.9459099999999996</v>
      </c>
      <c r="S76" s="106">
        <v>0</v>
      </c>
      <c r="T76" s="106">
        <v>502.47358400000007</v>
      </c>
      <c r="U76" s="106">
        <v>0.36286600000000002</v>
      </c>
      <c r="V76" s="106">
        <v>0</v>
      </c>
      <c r="W76" s="106">
        <v>1.605863</v>
      </c>
      <c r="X76" s="106">
        <v>0</v>
      </c>
      <c r="Y76" s="106">
        <v>182.45502100000002</v>
      </c>
      <c r="Z76" s="106">
        <v>0</v>
      </c>
      <c r="AA76" s="106">
        <v>0</v>
      </c>
    </row>
    <row r="77" spans="1:27" ht="21" customHeight="1">
      <c r="A77" s="107" t="s">
        <v>207</v>
      </c>
      <c r="B77" s="98" t="s">
        <v>208</v>
      </c>
      <c r="C77" s="82"/>
      <c r="D77" s="14"/>
      <c r="E77" s="13"/>
      <c r="F77" s="108"/>
      <c r="G77" s="108"/>
      <c r="H77" s="108"/>
      <c r="I77" s="108"/>
      <c r="J77" s="108"/>
      <c r="K77" s="108"/>
      <c r="L77" s="108"/>
      <c r="M77" s="108"/>
      <c r="N77" s="108"/>
      <c r="O77" s="108"/>
      <c r="P77" s="108"/>
      <c r="Q77" s="108"/>
      <c r="R77" s="108"/>
      <c r="S77" s="108"/>
      <c r="T77" s="108"/>
      <c r="U77" s="108"/>
      <c r="V77" s="108"/>
      <c r="W77" s="108"/>
      <c r="X77" s="108"/>
      <c r="Y77" s="108"/>
      <c r="Z77" s="108"/>
      <c r="AA77" s="108"/>
    </row>
    <row r="78" spans="1:27" ht="21" customHeight="1">
      <c r="A78" s="107">
        <v>1</v>
      </c>
      <c r="B78" s="98" t="s">
        <v>351</v>
      </c>
      <c r="C78" s="82" t="s">
        <v>209</v>
      </c>
      <c r="D78" s="13">
        <f t="shared" ref="D78:D90" si="30">SUM(F78:AA78)</f>
        <v>0</v>
      </c>
      <c r="E78" s="13">
        <f>D78/D$8*100</f>
        <v>0</v>
      </c>
      <c r="F78" s="108">
        <v>0</v>
      </c>
      <c r="G78" s="108">
        <v>0</v>
      </c>
      <c r="H78" s="108">
        <v>0</v>
      </c>
      <c r="I78" s="108">
        <v>0</v>
      </c>
      <c r="J78" s="108">
        <v>0</v>
      </c>
      <c r="K78" s="108">
        <v>0</v>
      </c>
      <c r="L78" s="108">
        <v>0</v>
      </c>
      <c r="M78" s="108">
        <v>0</v>
      </c>
      <c r="N78" s="108">
        <v>0</v>
      </c>
      <c r="O78" s="108">
        <v>0</v>
      </c>
      <c r="P78" s="108">
        <v>0</v>
      </c>
      <c r="Q78" s="108">
        <v>0</v>
      </c>
      <c r="R78" s="108">
        <v>0</v>
      </c>
      <c r="S78" s="108">
        <v>0</v>
      </c>
      <c r="T78" s="108">
        <v>0</v>
      </c>
      <c r="U78" s="108">
        <v>0</v>
      </c>
      <c r="V78" s="108">
        <v>0</v>
      </c>
      <c r="W78" s="108">
        <v>0</v>
      </c>
      <c r="X78" s="108">
        <v>0</v>
      </c>
      <c r="Y78" s="108">
        <v>0</v>
      </c>
      <c r="Z78" s="108">
        <v>0</v>
      </c>
      <c r="AA78" s="108">
        <v>0</v>
      </c>
    </row>
    <row r="79" spans="1:27" ht="21" customHeight="1">
      <c r="A79" s="107">
        <v>2</v>
      </c>
      <c r="B79" s="98" t="s">
        <v>210</v>
      </c>
      <c r="C79" s="82" t="s">
        <v>211</v>
      </c>
      <c r="D79" s="13">
        <f t="shared" si="30"/>
        <v>0</v>
      </c>
      <c r="E79" s="13">
        <f>D79/D$8*100</f>
        <v>0</v>
      </c>
      <c r="F79" s="108"/>
      <c r="G79" s="108"/>
      <c r="H79" s="108"/>
      <c r="I79" s="108"/>
      <c r="J79" s="108"/>
      <c r="K79" s="108"/>
      <c r="L79" s="108"/>
      <c r="M79" s="108"/>
      <c r="N79" s="108"/>
      <c r="O79" s="108"/>
      <c r="P79" s="108"/>
      <c r="Q79" s="108"/>
      <c r="R79" s="108"/>
      <c r="S79" s="108"/>
      <c r="T79" s="108"/>
      <c r="U79" s="108"/>
      <c r="V79" s="108"/>
      <c r="W79" s="108"/>
      <c r="X79" s="108"/>
      <c r="Y79" s="108"/>
      <c r="Z79" s="108"/>
      <c r="AA79" s="108"/>
    </row>
    <row r="80" spans="1:27" ht="21" customHeight="1">
      <c r="A80" s="107">
        <v>3</v>
      </c>
      <c r="B80" s="98" t="s">
        <v>212</v>
      </c>
      <c r="C80" s="82" t="s">
        <v>213</v>
      </c>
      <c r="D80" s="13">
        <f>F8</f>
        <v>86.545238000000012</v>
      </c>
      <c r="E80" s="13">
        <f>D80/D$8*100</f>
        <v>8.5122557139837907E-2</v>
      </c>
      <c r="F80" s="108"/>
      <c r="G80" s="108"/>
      <c r="H80" s="108"/>
      <c r="I80" s="108"/>
      <c r="J80" s="108"/>
      <c r="K80" s="108"/>
      <c r="L80" s="108"/>
      <c r="M80" s="108"/>
      <c r="N80" s="108"/>
      <c r="O80" s="108"/>
      <c r="P80" s="108"/>
      <c r="Q80" s="108"/>
      <c r="R80" s="108"/>
      <c r="S80" s="108"/>
      <c r="T80" s="108"/>
      <c r="U80" s="108"/>
      <c r="V80" s="108"/>
      <c r="W80" s="108"/>
      <c r="X80" s="108"/>
      <c r="Y80" s="108"/>
      <c r="Z80" s="108"/>
      <c r="AA80" s="108"/>
    </row>
    <row r="81" spans="1:27" s="113" customFormat="1" ht="49.5" customHeight="1">
      <c r="A81" s="109">
        <v>4</v>
      </c>
      <c r="B81" s="110" t="s">
        <v>214</v>
      </c>
      <c r="C81" s="111" t="s">
        <v>215</v>
      </c>
      <c r="D81" s="13">
        <f t="shared" si="30"/>
        <v>3993.7216359999998</v>
      </c>
      <c r="E81" s="13">
        <f t="shared" ref="E81:E90" si="31">D81/D$8*100</f>
        <v>3.9280705214655121</v>
      </c>
      <c r="F81" s="87">
        <f>F13+F17</f>
        <v>10.018122999999999</v>
      </c>
      <c r="G81" s="87">
        <f t="shared" ref="G81:AA81" si="32">G13+G17</f>
        <v>499.24616966666667</v>
      </c>
      <c r="H81" s="87">
        <f t="shared" si="32"/>
        <v>46.995450999999996</v>
      </c>
      <c r="I81" s="87">
        <f t="shared" si="32"/>
        <v>237.29359199999999</v>
      </c>
      <c r="J81" s="87">
        <f t="shared" si="32"/>
        <v>94.077967333333333</v>
      </c>
      <c r="K81" s="87">
        <f t="shared" si="32"/>
        <v>120.88876033333332</v>
      </c>
      <c r="L81" s="87">
        <f t="shared" si="32"/>
        <v>222.78258466666665</v>
      </c>
      <c r="M81" s="87">
        <f t="shared" si="32"/>
        <v>104.16161699999998</v>
      </c>
      <c r="N81" s="87">
        <f t="shared" si="32"/>
        <v>72.872647000000001</v>
      </c>
      <c r="O81" s="87">
        <f t="shared" si="32"/>
        <v>276.11539633333336</v>
      </c>
      <c r="P81" s="87">
        <f t="shared" si="32"/>
        <v>166.719088</v>
      </c>
      <c r="Q81" s="87">
        <f t="shared" si="32"/>
        <v>327.34275233333329</v>
      </c>
      <c r="R81" s="87">
        <f t="shared" si="32"/>
        <v>266.809371</v>
      </c>
      <c r="S81" s="87">
        <f t="shared" si="32"/>
        <v>7.6520700000000001</v>
      </c>
      <c r="T81" s="87">
        <f t="shared" si="32"/>
        <v>469.67785400000002</v>
      </c>
      <c r="U81" s="87">
        <f t="shared" si="32"/>
        <v>234.88348166666668</v>
      </c>
      <c r="V81" s="87">
        <f t="shared" si="32"/>
        <v>31.868487999999999</v>
      </c>
      <c r="W81" s="87">
        <f t="shared" si="32"/>
        <v>184.22361633333333</v>
      </c>
      <c r="X81" s="87">
        <f t="shared" si="32"/>
        <v>102.4885810000001</v>
      </c>
      <c r="Y81" s="87">
        <f t="shared" si="32"/>
        <v>352.29692900000003</v>
      </c>
      <c r="Z81" s="87">
        <f t="shared" si="32"/>
        <v>99.323287333333326</v>
      </c>
      <c r="AA81" s="87">
        <f t="shared" si="32"/>
        <v>65.983809000000008</v>
      </c>
    </row>
    <row r="82" spans="1:27" s="115" customFormat="1" ht="45">
      <c r="A82" s="109">
        <v>5</v>
      </c>
      <c r="B82" s="114" t="s">
        <v>216</v>
      </c>
      <c r="C82" s="111" t="s">
        <v>217</v>
      </c>
      <c r="D82" s="13">
        <f t="shared" si="30"/>
        <v>85573.16601833333</v>
      </c>
      <c r="E82" s="13">
        <f t="shared" si="31"/>
        <v>84.166464641675759</v>
      </c>
      <c r="F82" s="112">
        <f>F18+F22+F26</f>
        <v>0</v>
      </c>
      <c r="G82" s="112">
        <f t="shared" ref="G82:AA82" si="33">G18+G22+G26</f>
        <v>1736.7266293333332</v>
      </c>
      <c r="H82" s="112">
        <f t="shared" si="33"/>
        <v>2858.6856980000002</v>
      </c>
      <c r="I82" s="112">
        <f t="shared" si="33"/>
        <v>2376.5483920000001</v>
      </c>
      <c r="J82" s="112">
        <f t="shared" si="33"/>
        <v>4462.0085913333332</v>
      </c>
      <c r="K82" s="112">
        <f t="shared" si="33"/>
        <v>5957.4406086666677</v>
      </c>
      <c r="L82" s="112">
        <f t="shared" si="33"/>
        <v>4421.4073870000002</v>
      </c>
      <c r="M82" s="112">
        <f t="shared" si="33"/>
        <v>4623.448515</v>
      </c>
      <c r="N82" s="112">
        <f t="shared" si="33"/>
        <v>4227.6935800000001</v>
      </c>
      <c r="O82" s="112">
        <f t="shared" si="33"/>
        <v>2849.2712883333334</v>
      </c>
      <c r="P82" s="112">
        <f t="shared" si="33"/>
        <v>2458.0921010000002</v>
      </c>
      <c r="Q82" s="112">
        <f t="shared" si="33"/>
        <v>6177.999240666667</v>
      </c>
      <c r="R82" s="112">
        <f t="shared" si="33"/>
        <v>2258.8238329999999</v>
      </c>
      <c r="S82" s="112">
        <f t="shared" si="33"/>
        <v>4374.1359999999995</v>
      </c>
      <c r="T82" s="112">
        <f t="shared" si="33"/>
        <v>4342.6626029999998</v>
      </c>
      <c r="U82" s="112">
        <f t="shared" si="33"/>
        <v>3484.2269943333331</v>
      </c>
      <c r="V82" s="112">
        <f t="shared" si="33"/>
        <v>4983.3530940000001</v>
      </c>
      <c r="W82" s="112">
        <f t="shared" si="33"/>
        <v>6544.5477953333339</v>
      </c>
      <c r="X82" s="112">
        <f t="shared" si="33"/>
        <v>6493.7891559999998</v>
      </c>
      <c r="Y82" s="112">
        <f t="shared" si="33"/>
        <v>3412.221712</v>
      </c>
      <c r="Z82" s="112">
        <f t="shared" si="33"/>
        <v>4759.4353113333336</v>
      </c>
      <c r="AA82" s="112">
        <f t="shared" si="33"/>
        <v>2770.6474879999996</v>
      </c>
    </row>
    <row r="83" spans="1:27" s="115" customFormat="1" ht="21" customHeight="1">
      <c r="A83" s="109">
        <v>6</v>
      </c>
      <c r="B83" s="114" t="s">
        <v>218</v>
      </c>
      <c r="C83" s="111" t="s">
        <v>219</v>
      </c>
      <c r="D83" s="13">
        <f t="shared" si="30"/>
        <v>1.978526</v>
      </c>
      <c r="E83" s="13">
        <f t="shared" si="31"/>
        <v>1.9460018411140648E-3</v>
      </c>
      <c r="F83" s="112">
        <f>F55</f>
        <v>0.20355300000000001</v>
      </c>
      <c r="G83" s="112">
        <f t="shared" ref="G83:AA83" si="34">G55</f>
        <v>0</v>
      </c>
      <c r="H83" s="112">
        <f t="shared" si="34"/>
        <v>0</v>
      </c>
      <c r="I83" s="112">
        <f t="shared" si="34"/>
        <v>9.9999999999999992E-2</v>
      </c>
      <c r="J83" s="112">
        <f t="shared" si="34"/>
        <v>8.4973000000000007E-2</v>
      </c>
      <c r="K83" s="112">
        <f t="shared" si="34"/>
        <v>0</v>
      </c>
      <c r="L83" s="112">
        <f t="shared" si="34"/>
        <v>0</v>
      </c>
      <c r="M83" s="112">
        <f t="shared" si="34"/>
        <v>0</v>
      </c>
      <c r="N83" s="112">
        <f t="shared" si="34"/>
        <v>1.4200000000000002</v>
      </c>
      <c r="O83" s="112">
        <f t="shared" si="34"/>
        <v>0.17</v>
      </c>
      <c r="P83" s="112">
        <f t="shared" si="34"/>
        <v>0</v>
      </c>
      <c r="Q83" s="112">
        <f>Q55</f>
        <v>0</v>
      </c>
      <c r="R83" s="112">
        <f t="shared" si="34"/>
        <v>0</v>
      </c>
      <c r="S83" s="112">
        <f t="shared" si="34"/>
        <v>0</v>
      </c>
      <c r="T83" s="112">
        <f>T55</f>
        <v>0</v>
      </c>
      <c r="U83" s="112">
        <f t="shared" si="34"/>
        <v>0</v>
      </c>
      <c r="V83" s="112">
        <f t="shared" si="34"/>
        <v>0</v>
      </c>
      <c r="W83" s="112">
        <f t="shared" si="34"/>
        <v>0</v>
      </c>
      <c r="X83" s="112">
        <f t="shared" si="34"/>
        <v>0</v>
      </c>
      <c r="Y83" s="112">
        <f>Y55</f>
        <v>0</v>
      </c>
      <c r="Z83" s="112">
        <f t="shared" si="34"/>
        <v>0</v>
      </c>
      <c r="AA83" s="112">
        <f t="shared" si="34"/>
        <v>0</v>
      </c>
    </row>
    <row r="84" spans="1:27" s="115" customFormat="1" ht="34.5" customHeight="1">
      <c r="A84" s="109">
        <v>7</v>
      </c>
      <c r="B84" s="114" t="s">
        <v>220</v>
      </c>
      <c r="C84" s="111" t="s">
        <v>221</v>
      </c>
      <c r="D84" s="13">
        <f t="shared" si="30"/>
        <v>0</v>
      </c>
      <c r="E84" s="13">
        <f t="shared" si="31"/>
        <v>0</v>
      </c>
      <c r="F84" s="87"/>
      <c r="G84" s="87"/>
      <c r="H84" s="112"/>
      <c r="I84" s="112"/>
      <c r="J84" s="112"/>
      <c r="K84" s="112"/>
      <c r="L84" s="112"/>
      <c r="M84" s="112"/>
      <c r="N84" s="112"/>
      <c r="O84" s="112"/>
      <c r="P84" s="112"/>
      <c r="Q84" s="112"/>
      <c r="R84" s="112"/>
      <c r="S84" s="112"/>
      <c r="T84" s="112"/>
      <c r="U84" s="112"/>
      <c r="V84" s="112"/>
      <c r="W84" s="112"/>
      <c r="X84" s="112"/>
      <c r="Y84" s="112"/>
      <c r="Z84" s="112"/>
      <c r="AA84" s="112"/>
    </row>
    <row r="85" spans="1:27" s="115" customFormat="1" ht="35.25" customHeight="1">
      <c r="A85" s="109">
        <v>8</v>
      </c>
      <c r="B85" s="114" t="s">
        <v>222</v>
      </c>
      <c r="C85" s="111" t="s">
        <v>223</v>
      </c>
      <c r="D85" s="13">
        <f t="shared" si="30"/>
        <v>75</v>
      </c>
      <c r="E85" s="13">
        <f t="shared" si="31"/>
        <v>7.37671064638801E-2</v>
      </c>
      <c r="F85" s="112"/>
      <c r="G85" s="112"/>
      <c r="H85" s="112"/>
      <c r="I85" s="112"/>
      <c r="J85" s="112"/>
      <c r="K85" s="112"/>
      <c r="L85" s="112"/>
      <c r="M85" s="112"/>
      <c r="N85" s="112"/>
      <c r="O85" s="112"/>
      <c r="P85" s="112"/>
      <c r="Q85" s="112"/>
      <c r="R85" s="112">
        <f>R39</f>
        <v>75</v>
      </c>
      <c r="S85" s="112"/>
      <c r="T85" s="112"/>
      <c r="U85" s="112"/>
      <c r="V85" s="112"/>
      <c r="W85" s="112"/>
      <c r="X85" s="112"/>
      <c r="Y85" s="112"/>
      <c r="Z85" s="112"/>
      <c r="AA85" s="112"/>
    </row>
    <row r="86" spans="1:27" s="115" customFormat="1" ht="21" customHeight="1">
      <c r="A86" s="109">
        <v>9</v>
      </c>
      <c r="B86" s="114" t="s">
        <v>224</v>
      </c>
      <c r="C86" s="111" t="s">
        <v>225</v>
      </c>
      <c r="D86" s="13">
        <f t="shared" si="30"/>
        <v>14.288599999999999</v>
      </c>
      <c r="E86" s="13">
        <f t="shared" si="31"/>
        <v>1.4053715698930628E-2</v>
      </c>
      <c r="F86" s="112">
        <f>'KĐT có KĐT mới'!H8</f>
        <v>10.574999999999999</v>
      </c>
      <c r="G86" s="112">
        <f>'KĐT có KĐT mới'!L8</f>
        <v>3.7135999999999996</v>
      </c>
      <c r="H86" s="112"/>
      <c r="I86" s="112"/>
      <c r="J86" s="112"/>
      <c r="K86" s="112"/>
      <c r="L86" s="112"/>
      <c r="M86" s="112"/>
      <c r="N86" s="112"/>
      <c r="O86" s="112"/>
      <c r="P86" s="112"/>
      <c r="Q86" s="112"/>
      <c r="R86" s="112"/>
      <c r="S86" s="112"/>
      <c r="T86" s="112"/>
      <c r="U86" s="112"/>
      <c r="V86" s="112"/>
      <c r="W86" s="112"/>
      <c r="X86" s="112"/>
      <c r="Y86" s="112"/>
      <c r="Z86" s="112"/>
      <c r="AA86" s="112"/>
    </row>
    <row r="87" spans="1:27" s="115" customFormat="1" ht="21" customHeight="1">
      <c r="A87" s="109">
        <v>10</v>
      </c>
      <c r="B87" s="114" t="s">
        <v>226</v>
      </c>
      <c r="C87" s="111" t="s">
        <v>227</v>
      </c>
      <c r="D87" s="13">
        <f t="shared" si="30"/>
        <v>22.310044999999999</v>
      </c>
      <c r="E87" s="13">
        <f t="shared" si="31"/>
        <v>2.194329952971941E-2</v>
      </c>
      <c r="F87" s="112">
        <f>F40</f>
        <v>0.40950999999999999</v>
      </c>
      <c r="G87" s="112">
        <f t="shared" ref="G87:AA87" si="35">G40</f>
        <v>0.37537900000000002</v>
      </c>
      <c r="H87" s="112">
        <f t="shared" si="35"/>
        <v>0</v>
      </c>
      <c r="I87" s="112">
        <f t="shared" si="35"/>
        <v>0</v>
      </c>
      <c r="J87" s="112">
        <f t="shared" si="35"/>
        <v>0.2</v>
      </c>
      <c r="K87" s="112">
        <f t="shared" si="35"/>
        <v>18.221093</v>
      </c>
      <c r="L87" s="112">
        <f t="shared" si="35"/>
        <v>0</v>
      </c>
      <c r="M87" s="112">
        <f t="shared" si="35"/>
        <v>0</v>
      </c>
      <c r="N87" s="112">
        <f t="shared" si="35"/>
        <v>0</v>
      </c>
      <c r="O87" s="112">
        <f t="shared" si="35"/>
        <v>6.3381000000000007E-2</v>
      </c>
      <c r="P87" s="112">
        <f t="shared" si="35"/>
        <v>0.57000000000000006</v>
      </c>
      <c r="Q87" s="112">
        <f t="shared" si="35"/>
        <v>0.2</v>
      </c>
      <c r="R87" s="112">
        <f t="shared" si="35"/>
        <v>0.2</v>
      </c>
      <c r="S87" s="112">
        <f t="shared" si="35"/>
        <v>0</v>
      </c>
      <c r="T87" s="112">
        <f t="shared" si="35"/>
        <v>1.5430570000000003</v>
      </c>
      <c r="U87" s="112">
        <f t="shared" si="35"/>
        <v>0.19809299999999999</v>
      </c>
      <c r="V87" s="112">
        <f t="shared" si="35"/>
        <v>0</v>
      </c>
      <c r="W87" s="112">
        <f t="shared" si="35"/>
        <v>0.12953200000000001</v>
      </c>
      <c r="X87" s="112">
        <f t="shared" si="35"/>
        <v>0.2</v>
      </c>
      <c r="Y87" s="112">
        <f t="shared" si="35"/>
        <v>0</v>
      </c>
      <c r="Z87" s="112">
        <f t="shared" si="35"/>
        <v>0</v>
      </c>
      <c r="AA87" s="112">
        <f t="shared" si="35"/>
        <v>0</v>
      </c>
    </row>
    <row r="88" spans="1:27" s="115" customFormat="1" ht="21" customHeight="1">
      <c r="A88" s="109">
        <v>11</v>
      </c>
      <c r="B88" s="114" t="s">
        <v>228</v>
      </c>
      <c r="C88" s="111" t="s">
        <v>229</v>
      </c>
      <c r="D88" s="13">
        <f t="shared" si="30"/>
        <v>0</v>
      </c>
      <c r="E88" s="13">
        <f t="shared" si="31"/>
        <v>0</v>
      </c>
      <c r="F88" s="112"/>
      <c r="G88" s="112"/>
      <c r="H88" s="112"/>
      <c r="I88" s="112"/>
      <c r="J88" s="112"/>
      <c r="K88" s="112"/>
      <c r="L88" s="112"/>
      <c r="M88" s="112"/>
      <c r="N88" s="112"/>
      <c r="O88" s="112"/>
      <c r="P88" s="112"/>
      <c r="Q88" s="112"/>
      <c r="R88" s="112"/>
      <c r="S88" s="112"/>
      <c r="T88" s="112"/>
      <c r="U88" s="112"/>
      <c r="V88" s="112"/>
      <c r="W88" s="112"/>
      <c r="X88" s="112"/>
      <c r="Y88" s="112"/>
      <c r="Z88" s="112"/>
      <c r="AA88" s="112"/>
    </row>
    <row r="89" spans="1:27" s="115" customFormat="1" ht="21" customHeight="1">
      <c r="A89" s="109">
        <v>12</v>
      </c>
      <c r="B89" s="114" t="s">
        <v>230</v>
      </c>
      <c r="C89" s="111" t="s">
        <v>231</v>
      </c>
      <c r="D89" s="13">
        <f t="shared" si="30"/>
        <v>14079.593653666665</v>
      </c>
      <c r="E89" s="13">
        <f t="shared" si="31"/>
        <v>13.848145120242661</v>
      </c>
      <c r="F89" s="112"/>
      <c r="G89" s="112">
        <f>'KNT2022'!G7</f>
        <v>961.82704366666667</v>
      </c>
      <c r="H89" s="112">
        <f>'KNT2022'!H7</f>
        <v>181.95117199999999</v>
      </c>
      <c r="I89" s="112">
        <f>'KNT2022'!I7</f>
        <v>531.102889</v>
      </c>
      <c r="J89" s="112">
        <f>'KNT2022'!J7</f>
        <v>673.67033966666668</v>
      </c>
      <c r="K89" s="112">
        <f>'KNT2022'!K7</f>
        <v>931.05860233333328</v>
      </c>
      <c r="L89" s="112">
        <f>'KNT2022'!L7</f>
        <v>643.31964600000015</v>
      </c>
      <c r="M89" s="112">
        <f>'KNT2022'!M7</f>
        <v>385.51306399999987</v>
      </c>
      <c r="N89" s="112">
        <f>'KNT2022'!N7</f>
        <v>325.65458599999999</v>
      </c>
      <c r="O89" s="112">
        <f>'KNT2022'!O7</f>
        <v>679.38243266666666</v>
      </c>
      <c r="P89" s="112">
        <f>'KNT2022'!P7</f>
        <v>540.00809400000003</v>
      </c>
      <c r="Q89" s="112">
        <f>'KNT2022'!Q7</f>
        <v>895.4336873333333</v>
      </c>
      <c r="R89" s="112">
        <f>'KNT2022'!R7</f>
        <v>832.26249400000006</v>
      </c>
      <c r="S89" s="112">
        <f>'KNT2022'!S7</f>
        <v>157.01443399999999</v>
      </c>
      <c r="T89" s="112">
        <f>'KNT2022'!T7</f>
        <v>1837.083256000001</v>
      </c>
      <c r="U89" s="112">
        <f>'KNT2022'!U7</f>
        <v>1176.8402246666667</v>
      </c>
      <c r="V89" s="112">
        <f>'KNT2022'!V7</f>
        <v>630.880178</v>
      </c>
      <c r="W89" s="112">
        <f>'KNT2022'!W7</f>
        <v>691.39571466666655</v>
      </c>
      <c r="X89" s="112">
        <f>'KNT2022'!X7</f>
        <v>361.26241800000014</v>
      </c>
      <c r="Y89" s="112">
        <f>'KNT2022'!Y7</f>
        <v>995.79073399999993</v>
      </c>
      <c r="Z89" s="112">
        <f>'KNT2022'!Z7</f>
        <v>482.94769366666679</v>
      </c>
      <c r="AA89" s="112">
        <f>'KNT2022'!AA7</f>
        <v>165.19495000000001</v>
      </c>
    </row>
    <row r="90" spans="1:27" s="115" customFormat="1" ht="36" customHeight="1">
      <c r="A90" s="109">
        <v>13</v>
      </c>
      <c r="B90" s="114" t="s">
        <v>232</v>
      </c>
      <c r="C90" s="111" t="s">
        <v>233</v>
      </c>
      <c r="D90" s="13">
        <f t="shared" si="30"/>
        <v>3110.5641050000004</v>
      </c>
      <c r="E90" s="13">
        <f t="shared" si="31"/>
        <v>3.0594308466167863</v>
      </c>
      <c r="F90" s="112">
        <f>F41+F44+F63+F64+F65+F67+F68+F69+F70</f>
        <v>22.571907666666668</v>
      </c>
      <c r="G90" s="112">
        <f t="shared" ref="G90:AA90" si="36">G41+G44+G63+G64+G65+G67+G68+G69+G70</f>
        <v>168.43064466666667</v>
      </c>
      <c r="H90" s="112">
        <f t="shared" si="36"/>
        <v>26.554705999999996</v>
      </c>
      <c r="I90" s="112">
        <f t="shared" si="36"/>
        <v>127.47162800000001</v>
      </c>
      <c r="J90" s="112">
        <f t="shared" si="36"/>
        <v>136.12992600000001</v>
      </c>
      <c r="K90" s="112">
        <f t="shared" si="36"/>
        <v>291.20668533333338</v>
      </c>
      <c r="L90" s="112">
        <f t="shared" si="36"/>
        <v>175.56426433333331</v>
      </c>
      <c r="M90" s="112">
        <f t="shared" si="36"/>
        <v>75.748615999999998</v>
      </c>
      <c r="N90" s="112">
        <f t="shared" si="36"/>
        <v>76.537250999999998</v>
      </c>
      <c r="O90" s="112">
        <f t="shared" si="36"/>
        <v>152.80706699999996</v>
      </c>
      <c r="P90" s="112">
        <f t="shared" si="36"/>
        <v>163.39605599999999</v>
      </c>
      <c r="Q90" s="112">
        <f t="shared" si="36"/>
        <v>245.02323633333336</v>
      </c>
      <c r="R90" s="112">
        <f t="shared" si="36"/>
        <v>169.66876300000001</v>
      </c>
      <c r="S90" s="112">
        <f t="shared" si="36"/>
        <v>42.148431000000009</v>
      </c>
      <c r="T90" s="112">
        <f t="shared" si="36"/>
        <v>303.98560499999996</v>
      </c>
      <c r="U90" s="112">
        <f t="shared" si="36"/>
        <v>214.69741866666675</v>
      </c>
      <c r="V90" s="112">
        <f t="shared" si="36"/>
        <v>204.62573800000004</v>
      </c>
      <c r="W90" s="112">
        <f t="shared" si="36"/>
        <v>112.51826499999999</v>
      </c>
      <c r="X90" s="112">
        <f t="shared" si="36"/>
        <v>66.513470999999996</v>
      </c>
      <c r="Y90" s="112">
        <f t="shared" si="36"/>
        <v>178.94816399999996</v>
      </c>
      <c r="Z90" s="112">
        <f t="shared" si="36"/>
        <v>121.26326200000001</v>
      </c>
      <c r="AA90" s="112">
        <f t="shared" si="36"/>
        <v>34.752998999999996</v>
      </c>
    </row>
    <row r="91" spans="1:27" ht="24" customHeight="1">
      <c r="B91" s="116" t="s">
        <v>234</v>
      </c>
    </row>
    <row r="92" spans="1:27" ht="18" customHeight="1"/>
    <row r="93" spans="1:27" ht="18" customHeight="1"/>
  </sheetData>
  <mergeCells count="10">
    <mergeCell ref="E5:E6"/>
    <mergeCell ref="F5:AA5"/>
    <mergeCell ref="A2:AA2"/>
    <mergeCell ref="A4:AA4"/>
    <mergeCell ref="A1:B1"/>
    <mergeCell ref="A5:A6"/>
    <mergeCell ref="B5:B6"/>
    <mergeCell ref="C5:C6"/>
    <mergeCell ref="D5:D6"/>
    <mergeCell ref="A3:AA3"/>
  </mergeCells>
  <pageMargins left="0.89375000000000004" right="0.34531250000000002" top="0.46041666666666697" bottom="0.74803149606299202" header="0.31496062992126" footer="0.31496062992126"/>
  <pageSetup paperSize="8" scale="70" orientation="landscape" r:id="rId1"/>
  <headerFooter>
    <oddHeader>Page &amp;P</oddHeader>
  </headerFooter>
  <ignoredErrors>
    <ignoredError sqref="C8:E11 C12 C7" numberStoredAsText="1"/>
    <ignoredError sqref="E12" numberStoredAsText="1" formula="1"/>
    <ignoredError sqref="R83:S83 D8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topLeftCell="C1" workbookViewId="0">
      <selection activeCell="M84" sqref="M84"/>
    </sheetView>
  </sheetViews>
  <sheetFormatPr defaultColWidth="7.7109375" defaultRowHeight="15"/>
  <cols>
    <col min="1" max="1" width="5.28515625" style="62" customWidth="1"/>
    <col min="2" max="2" width="36.140625" style="63" customWidth="1"/>
    <col min="3" max="3" width="6.28515625" style="47" customWidth="1"/>
    <col min="4" max="4" width="12.7109375" style="62" customWidth="1"/>
    <col min="5" max="5" width="9.28515625" style="62" customWidth="1"/>
    <col min="6" max="14" width="9.140625" style="47" customWidth="1"/>
    <col min="15" max="19" width="10.140625" style="47" customWidth="1"/>
    <col min="20" max="20" width="9.7109375" style="47" customWidth="1"/>
    <col min="21" max="22" width="10.140625" style="47" customWidth="1"/>
    <col min="23" max="24" width="9.140625" style="47" customWidth="1"/>
    <col min="25" max="25" width="9.85546875" style="47" customWidth="1"/>
    <col min="26" max="27" width="10.140625" style="47" customWidth="1"/>
    <col min="28" max="245" width="7.7109375" style="47"/>
    <col min="246" max="246" width="4.28515625" style="47" customWidth="1"/>
    <col min="247" max="247" width="34.28515625" style="47" customWidth="1"/>
    <col min="248" max="248" width="6.85546875" style="47" customWidth="1"/>
    <col min="249" max="249" width="9.7109375" style="47" customWidth="1"/>
    <col min="250" max="250" width="7.28515625" style="47" customWidth="1"/>
    <col min="251" max="255" width="7.7109375" style="47" customWidth="1"/>
    <col min="256" max="258" width="8.7109375" style="47" customWidth="1"/>
    <col min="259" max="265" width="0" style="47" hidden="1" customWidth="1"/>
    <col min="266" max="501" width="7.7109375" style="47"/>
    <col min="502" max="502" width="4.28515625" style="47" customWidth="1"/>
    <col min="503" max="503" width="34.28515625" style="47" customWidth="1"/>
    <col min="504" max="504" width="6.85546875" style="47" customWidth="1"/>
    <col min="505" max="505" width="9.7109375" style="47" customWidth="1"/>
    <col min="506" max="506" width="7.28515625" style="47" customWidth="1"/>
    <col min="507" max="511" width="7.7109375" style="47" customWidth="1"/>
    <col min="512" max="514" width="8.7109375" style="47" customWidth="1"/>
    <col min="515" max="521" width="0" style="47" hidden="1" customWidth="1"/>
    <col min="522" max="757" width="7.7109375" style="47"/>
    <col min="758" max="758" width="4.28515625" style="47" customWidth="1"/>
    <col min="759" max="759" width="34.28515625" style="47" customWidth="1"/>
    <col min="760" max="760" width="6.85546875" style="47" customWidth="1"/>
    <col min="761" max="761" width="9.7109375" style="47" customWidth="1"/>
    <col min="762" max="762" width="7.28515625" style="47" customWidth="1"/>
    <col min="763" max="767" width="7.7109375" style="47" customWidth="1"/>
    <col min="768" max="770" width="8.7109375" style="47" customWidth="1"/>
    <col min="771" max="777" width="0" style="47" hidden="1" customWidth="1"/>
    <col min="778" max="1013" width="7.7109375" style="47"/>
    <col min="1014" max="1014" width="4.28515625" style="47" customWidth="1"/>
    <col min="1015" max="1015" width="34.28515625" style="47" customWidth="1"/>
    <col min="1016" max="1016" width="6.85546875" style="47" customWidth="1"/>
    <col min="1017" max="1017" width="9.7109375" style="47" customWidth="1"/>
    <col min="1018" max="1018" width="7.28515625" style="47" customWidth="1"/>
    <col min="1019" max="1023" width="7.7109375" style="47" customWidth="1"/>
    <col min="1024" max="1026" width="8.7109375" style="47" customWidth="1"/>
    <col min="1027" max="1033" width="0" style="47" hidden="1" customWidth="1"/>
    <col min="1034" max="1269" width="7.7109375" style="47"/>
    <col min="1270" max="1270" width="4.28515625" style="47" customWidth="1"/>
    <col min="1271" max="1271" width="34.28515625" style="47" customWidth="1"/>
    <col min="1272" max="1272" width="6.85546875" style="47" customWidth="1"/>
    <col min="1273" max="1273" width="9.7109375" style="47" customWidth="1"/>
    <col min="1274" max="1274" width="7.28515625" style="47" customWidth="1"/>
    <col min="1275" max="1279" width="7.7109375" style="47" customWidth="1"/>
    <col min="1280" max="1282" width="8.7109375" style="47" customWidth="1"/>
    <col min="1283" max="1289" width="0" style="47" hidden="1" customWidth="1"/>
    <col min="1290" max="1525" width="7.7109375" style="47"/>
    <col min="1526" max="1526" width="4.28515625" style="47" customWidth="1"/>
    <col min="1527" max="1527" width="34.28515625" style="47" customWidth="1"/>
    <col min="1528" max="1528" width="6.85546875" style="47" customWidth="1"/>
    <col min="1529" max="1529" width="9.7109375" style="47" customWidth="1"/>
    <col min="1530" max="1530" width="7.28515625" style="47" customWidth="1"/>
    <col min="1531" max="1535" width="7.7109375" style="47" customWidth="1"/>
    <col min="1536" max="1538" width="8.7109375" style="47" customWidth="1"/>
    <col min="1539" max="1545" width="0" style="47" hidden="1" customWidth="1"/>
    <col min="1546" max="1781" width="7.7109375" style="47"/>
    <col min="1782" max="1782" width="4.28515625" style="47" customWidth="1"/>
    <col min="1783" max="1783" width="34.28515625" style="47" customWidth="1"/>
    <col min="1784" max="1784" width="6.85546875" style="47" customWidth="1"/>
    <col min="1785" max="1785" width="9.7109375" style="47" customWidth="1"/>
    <col min="1786" max="1786" width="7.28515625" style="47" customWidth="1"/>
    <col min="1787" max="1791" width="7.7109375" style="47" customWidth="1"/>
    <col min="1792" max="1794" width="8.7109375" style="47" customWidth="1"/>
    <col min="1795" max="1801" width="0" style="47" hidden="1" customWidth="1"/>
    <col min="1802" max="2037" width="7.7109375" style="47"/>
    <col min="2038" max="2038" width="4.28515625" style="47" customWidth="1"/>
    <col min="2039" max="2039" width="34.28515625" style="47" customWidth="1"/>
    <col min="2040" max="2040" width="6.85546875" style="47" customWidth="1"/>
    <col min="2041" max="2041" width="9.7109375" style="47" customWidth="1"/>
    <col min="2042" max="2042" width="7.28515625" style="47" customWidth="1"/>
    <col min="2043" max="2047" width="7.7109375" style="47" customWidth="1"/>
    <col min="2048" max="2050" width="8.7109375" style="47" customWidth="1"/>
    <col min="2051" max="2057" width="0" style="47" hidden="1" customWidth="1"/>
    <col min="2058" max="2293" width="7.7109375" style="47"/>
    <col min="2294" max="2294" width="4.28515625" style="47" customWidth="1"/>
    <col min="2295" max="2295" width="34.28515625" style="47" customWidth="1"/>
    <col min="2296" max="2296" width="6.85546875" style="47" customWidth="1"/>
    <col min="2297" max="2297" width="9.7109375" style="47" customWidth="1"/>
    <col min="2298" max="2298" width="7.28515625" style="47" customWidth="1"/>
    <col min="2299" max="2303" width="7.7109375" style="47" customWidth="1"/>
    <col min="2304" max="2306" width="8.7109375" style="47" customWidth="1"/>
    <col min="2307" max="2313" width="0" style="47" hidden="1" customWidth="1"/>
    <col min="2314" max="2549" width="7.7109375" style="47"/>
    <col min="2550" max="2550" width="4.28515625" style="47" customWidth="1"/>
    <col min="2551" max="2551" width="34.28515625" style="47" customWidth="1"/>
    <col min="2552" max="2552" width="6.85546875" style="47" customWidth="1"/>
    <col min="2553" max="2553" width="9.7109375" style="47" customWidth="1"/>
    <col min="2554" max="2554" width="7.28515625" style="47" customWidth="1"/>
    <col min="2555" max="2559" width="7.7109375" style="47" customWidth="1"/>
    <col min="2560" max="2562" width="8.7109375" style="47" customWidth="1"/>
    <col min="2563" max="2569" width="0" style="47" hidden="1" customWidth="1"/>
    <col min="2570" max="2805" width="7.7109375" style="47"/>
    <col min="2806" max="2806" width="4.28515625" style="47" customWidth="1"/>
    <col min="2807" max="2807" width="34.28515625" style="47" customWidth="1"/>
    <col min="2808" max="2808" width="6.85546875" style="47" customWidth="1"/>
    <col min="2809" max="2809" width="9.7109375" style="47" customWidth="1"/>
    <col min="2810" max="2810" width="7.28515625" style="47" customWidth="1"/>
    <col min="2811" max="2815" width="7.7109375" style="47" customWidth="1"/>
    <col min="2816" max="2818" width="8.7109375" style="47" customWidth="1"/>
    <col min="2819" max="2825" width="0" style="47" hidden="1" customWidth="1"/>
    <col min="2826" max="3061" width="7.7109375" style="47"/>
    <col min="3062" max="3062" width="4.28515625" style="47" customWidth="1"/>
    <col min="3063" max="3063" width="34.28515625" style="47" customWidth="1"/>
    <col min="3064" max="3064" width="6.85546875" style="47" customWidth="1"/>
    <col min="3065" max="3065" width="9.7109375" style="47" customWidth="1"/>
    <col min="3066" max="3066" width="7.28515625" style="47" customWidth="1"/>
    <col min="3067" max="3071" width="7.7109375" style="47" customWidth="1"/>
    <col min="3072" max="3074" width="8.7109375" style="47" customWidth="1"/>
    <col min="3075" max="3081" width="0" style="47" hidden="1" customWidth="1"/>
    <col min="3082" max="3317" width="7.7109375" style="47"/>
    <col min="3318" max="3318" width="4.28515625" style="47" customWidth="1"/>
    <col min="3319" max="3319" width="34.28515625" style="47" customWidth="1"/>
    <col min="3320" max="3320" width="6.85546875" style="47" customWidth="1"/>
    <col min="3321" max="3321" width="9.7109375" style="47" customWidth="1"/>
    <col min="3322" max="3322" width="7.28515625" style="47" customWidth="1"/>
    <col min="3323" max="3327" width="7.7109375" style="47" customWidth="1"/>
    <col min="3328" max="3330" width="8.7109375" style="47" customWidth="1"/>
    <col min="3331" max="3337" width="0" style="47" hidden="1" customWidth="1"/>
    <col min="3338" max="3573" width="7.7109375" style="47"/>
    <col min="3574" max="3574" width="4.28515625" style="47" customWidth="1"/>
    <col min="3575" max="3575" width="34.28515625" style="47" customWidth="1"/>
    <col min="3576" max="3576" width="6.85546875" style="47" customWidth="1"/>
    <col min="3577" max="3577" width="9.7109375" style="47" customWidth="1"/>
    <col min="3578" max="3578" width="7.28515625" style="47" customWidth="1"/>
    <col min="3579" max="3583" width="7.7109375" style="47" customWidth="1"/>
    <col min="3584" max="3586" width="8.7109375" style="47" customWidth="1"/>
    <col min="3587" max="3593" width="0" style="47" hidden="1" customWidth="1"/>
    <col min="3594" max="3829" width="7.7109375" style="47"/>
    <col min="3830" max="3830" width="4.28515625" style="47" customWidth="1"/>
    <col min="3831" max="3831" width="34.28515625" style="47" customWidth="1"/>
    <col min="3832" max="3832" width="6.85546875" style="47" customWidth="1"/>
    <col min="3833" max="3833" width="9.7109375" style="47" customWidth="1"/>
    <col min="3834" max="3834" width="7.28515625" style="47" customWidth="1"/>
    <col min="3835" max="3839" width="7.7109375" style="47" customWidth="1"/>
    <col min="3840" max="3842" width="8.7109375" style="47" customWidth="1"/>
    <col min="3843" max="3849" width="0" style="47" hidden="1" customWidth="1"/>
    <col min="3850" max="4085" width="7.7109375" style="47"/>
    <col min="4086" max="4086" width="4.28515625" style="47" customWidth="1"/>
    <col min="4087" max="4087" width="34.28515625" style="47" customWidth="1"/>
    <col min="4088" max="4088" width="6.85546875" style="47" customWidth="1"/>
    <col min="4089" max="4089" width="9.7109375" style="47" customWidth="1"/>
    <col min="4090" max="4090" width="7.28515625" style="47" customWidth="1"/>
    <col min="4091" max="4095" width="7.7109375" style="47" customWidth="1"/>
    <col min="4096" max="4098" width="8.7109375" style="47" customWidth="1"/>
    <col min="4099" max="4105" width="0" style="47" hidden="1" customWidth="1"/>
    <col min="4106" max="4341" width="7.7109375" style="47"/>
    <col min="4342" max="4342" width="4.28515625" style="47" customWidth="1"/>
    <col min="4343" max="4343" width="34.28515625" style="47" customWidth="1"/>
    <col min="4344" max="4344" width="6.85546875" style="47" customWidth="1"/>
    <col min="4345" max="4345" width="9.7109375" style="47" customWidth="1"/>
    <col min="4346" max="4346" width="7.28515625" style="47" customWidth="1"/>
    <col min="4347" max="4351" width="7.7109375" style="47" customWidth="1"/>
    <col min="4352" max="4354" width="8.7109375" style="47" customWidth="1"/>
    <col min="4355" max="4361" width="0" style="47" hidden="1" customWidth="1"/>
    <col min="4362" max="4597" width="7.7109375" style="47"/>
    <col min="4598" max="4598" width="4.28515625" style="47" customWidth="1"/>
    <col min="4599" max="4599" width="34.28515625" style="47" customWidth="1"/>
    <col min="4600" max="4600" width="6.85546875" style="47" customWidth="1"/>
    <col min="4601" max="4601" width="9.7109375" style="47" customWidth="1"/>
    <col min="4602" max="4602" width="7.28515625" style="47" customWidth="1"/>
    <col min="4603" max="4607" width="7.7109375" style="47" customWidth="1"/>
    <col min="4608" max="4610" width="8.7109375" style="47" customWidth="1"/>
    <col min="4611" max="4617" width="0" style="47" hidden="1" customWidth="1"/>
    <col min="4618" max="4853" width="7.7109375" style="47"/>
    <col min="4854" max="4854" width="4.28515625" style="47" customWidth="1"/>
    <col min="4855" max="4855" width="34.28515625" style="47" customWidth="1"/>
    <col min="4856" max="4856" width="6.85546875" style="47" customWidth="1"/>
    <col min="4857" max="4857" width="9.7109375" style="47" customWidth="1"/>
    <col min="4858" max="4858" width="7.28515625" style="47" customWidth="1"/>
    <col min="4859" max="4863" width="7.7109375" style="47" customWidth="1"/>
    <col min="4864" max="4866" width="8.7109375" style="47" customWidth="1"/>
    <col min="4867" max="4873" width="0" style="47" hidden="1" customWidth="1"/>
    <col min="4874" max="5109" width="7.7109375" style="47"/>
    <col min="5110" max="5110" width="4.28515625" style="47" customWidth="1"/>
    <col min="5111" max="5111" width="34.28515625" style="47" customWidth="1"/>
    <col min="5112" max="5112" width="6.85546875" style="47" customWidth="1"/>
    <col min="5113" max="5113" width="9.7109375" style="47" customWidth="1"/>
    <col min="5114" max="5114" width="7.28515625" style="47" customWidth="1"/>
    <col min="5115" max="5119" width="7.7109375" style="47" customWidth="1"/>
    <col min="5120" max="5122" width="8.7109375" style="47" customWidth="1"/>
    <col min="5123" max="5129" width="0" style="47" hidden="1" customWidth="1"/>
    <col min="5130" max="5365" width="7.7109375" style="47"/>
    <col min="5366" max="5366" width="4.28515625" style="47" customWidth="1"/>
    <col min="5367" max="5367" width="34.28515625" style="47" customWidth="1"/>
    <col min="5368" max="5368" width="6.85546875" style="47" customWidth="1"/>
    <col min="5369" max="5369" width="9.7109375" style="47" customWidth="1"/>
    <col min="5370" max="5370" width="7.28515625" style="47" customWidth="1"/>
    <col min="5371" max="5375" width="7.7109375" style="47" customWidth="1"/>
    <col min="5376" max="5378" width="8.7109375" style="47" customWidth="1"/>
    <col min="5379" max="5385" width="0" style="47" hidden="1" customWidth="1"/>
    <col min="5386" max="5621" width="7.7109375" style="47"/>
    <col min="5622" max="5622" width="4.28515625" style="47" customWidth="1"/>
    <col min="5623" max="5623" width="34.28515625" style="47" customWidth="1"/>
    <col min="5624" max="5624" width="6.85546875" style="47" customWidth="1"/>
    <col min="5625" max="5625" width="9.7109375" style="47" customWidth="1"/>
    <col min="5626" max="5626" width="7.28515625" style="47" customWidth="1"/>
    <col min="5627" max="5631" width="7.7109375" style="47" customWidth="1"/>
    <col min="5632" max="5634" width="8.7109375" style="47" customWidth="1"/>
    <col min="5635" max="5641" width="0" style="47" hidden="1" customWidth="1"/>
    <col min="5642" max="5877" width="7.7109375" style="47"/>
    <col min="5878" max="5878" width="4.28515625" style="47" customWidth="1"/>
    <col min="5879" max="5879" width="34.28515625" style="47" customWidth="1"/>
    <col min="5880" max="5880" width="6.85546875" style="47" customWidth="1"/>
    <col min="5881" max="5881" width="9.7109375" style="47" customWidth="1"/>
    <col min="5882" max="5882" width="7.28515625" style="47" customWidth="1"/>
    <col min="5883" max="5887" width="7.7109375" style="47" customWidth="1"/>
    <col min="5888" max="5890" width="8.7109375" style="47" customWidth="1"/>
    <col min="5891" max="5897" width="0" style="47" hidden="1" customWidth="1"/>
    <col min="5898" max="6133" width="7.7109375" style="47"/>
    <col min="6134" max="6134" width="4.28515625" style="47" customWidth="1"/>
    <col min="6135" max="6135" width="34.28515625" style="47" customWidth="1"/>
    <col min="6136" max="6136" width="6.85546875" style="47" customWidth="1"/>
    <col min="6137" max="6137" width="9.7109375" style="47" customWidth="1"/>
    <col min="6138" max="6138" width="7.28515625" style="47" customWidth="1"/>
    <col min="6139" max="6143" width="7.7109375" style="47" customWidth="1"/>
    <col min="6144" max="6146" width="8.7109375" style="47" customWidth="1"/>
    <col min="6147" max="6153" width="0" style="47" hidden="1" customWidth="1"/>
    <col min="6154" max="6389" width="7.7109375" style="47"/>
    <col min="6390" max="6390" width="4.28515625" style="47" customWidth="1"/>
    <col min="6391" max="6391" width="34.28515625" style="47" customWidth="1"/>
    <col min="6392" max="6392" width="6.85546875" style="47" customWidth="1"/>
    <col min="6393" max="6393" width="9.7109375" style="47" customWidth="1"/>
    <col min="6394" max="6394" width="7.28515625" style="47" customWidth="1"/>
    <col min="6395" max="6399" width="7.7109375" style="47" customWidth="1"/>
    <col min="6400" max="6402" width="8.7109375" style="47" customWidth="1"/>
    <col min="6403" max="6409" width="0" style="47" hidden="1" customWidth="1"/>
    <col min="6410" max="6645" width="7.7109375" style="47"/>
    <col min="6646" max="6646" width="4.28515625" style="47" customWidth="1"/>
    <col min="6647" max="6647" width="34.28515625" style="47" customWidth="1"/>
    <col min="6648" max="6648" width="6.85546875" style="47" customWidth="1"/>
    <col min="6649" max="6649" width="9.7109375" style="47" customWidth="1"/>
    <col min="6650" max="6650" width="7.28515625" style="47" customWidth="1"/>
    <col min="6651" max="6655" width="7.7109375" style="47" customWidth="1"/>
    <col min="6656" max="6658" width="8.7109375" style="47" customWidth="1"/>
    <col min="6659" max="6665" width="0" style="47" hidden="1" customWidth="1"/>
    <col min="6666" max="6901" width="7.7109375" style="47"/>
    <col min="6902" max="6902" width="4.28515625" style="47" customWidth="1"/>
    <col min="6903" max="6903" width="34.28515625" style="47" customWidth="1"/>
    <col min="6904" max="6904" width="6.85546875" style="47" customWidth="1"/>
    <col min="6905" max="6905" width="9.7109375" style="47" customWidth="1"/>
    <col min="6906" max="6906" width="7.28515625" style="47" customWidth="1"/>
    <col min="6907" max="6911" width="7.7109375" style="47" customWidth="1"/>
    <col min="6912" max="6914" width="8.7109375" style="47" customWidth="1"/>
    <col min="6915" max="6921" width="0" style="47" hidden="1" customWidth="1"/>
    <col min="6922" max="7157" width="7.7109375" style="47"/>
    <col min="7158" max="7158" width="4.28515625" style="47" customWidth="1"/>
    <col min="7159" max="7159" width="34.28515625" style="47" customWidth="1"/>
    <col min="7160" max="7160" width="6.85546875" style="47" customWidth="1"/>
    <col min="7161" max="7161" width="9.7109375" style="47" customWidth="1"/>
    <col min="7162" max="7162" width="7.28515625" style="47" customWidth="1"/>
    <col min="7163" max="7167" width="7.7109375" style="47" customWidth="1"/>
    <col min="7168" max="7170" width="8.7109375" style="47" customWidth="1"/>
    <col min="7171" max="7177" width="0" style="47" hidden="1" customWidth="1"/>
    <col min="7178" max="7413" width="7.7109375" style="47"/>
    <col min="7414" max="7414" width="4.28515625" style="47" customWidth="1"/>
    <col min="7415" max="7415" width="34.28515625" style="47" customWidth="1"/>
    <col min="7416" max="7416" width="6.85546875" style="47" customWidth="1"/>
    <col min="7417" max="7417" width="9.7109375" style="47" customWidth="1"/>
    <col min="7418" max="7418" width="7.28515625" style="47" customWidth="1"/>
    <col min="7419" max="7423" width="7.7109375" style="47" customWidth="1"/>
    <col min="7424" max="7426" width="8.7109375" style="47" customWidth="1"/>
    <col min="7427" max="7433" width="0" style="47" hidden="1" customWidth="1"/>
    <col min="7434" max="7669" width="7.7109375" style="47"/>
    <col min="7670" max="7670" width="4.28515625" style="47" customWidth="1"/>
    <col min="7671" max="7671" width="34.28515625" style="47" customWidth="1"/>
    <col min="7672" max="7672" width="6.85546875" style="47" customWidth="1"/>
    <col min="7673" max="7673" width="9.7109375" style="47" customWidth="1"/>
    <col min="7674" max="7674" width="7.28515625" style="47" customWidth="1"/>
    <col min="7675" max="7679" width="7.7109375" style="47" customWidth="1"/>
    <col min="7680" max="7682" width="8.7109375" style="47" customWidth="1"/>
    <col min="7683" max="7689" width="0" style="47" hidden="1" customWidth="1"/>
    <col min="7690" max="7925" width="7.7109375" style="47"/>
    <col min="7926" max="7926" width="4.28515625" style="47" customWidth="1"/>
    <col min="7927" max="7927" width="34.28515625" style="47" customWidth="1"/>
    <col min="7928" max="7928" width="6.85546875" style="47" customWidth="1"/>
    <col min="7929" max="7929" width="9.7109375" style="47" customWidth="1"/>
    <col min="7930" max="7930" width="7.28515625" style="47" customWidth="1"/>
    <col min="7931" max="7935" width="7.7109375" style="47" customWidth="1"/>
    <col min="7936" max="7938" width="8.7109375" style="47" customWidth="1"/>
    <col min="7939" max="7945" width="0" style="47" hidden="1" customWidth="1"/>
    <col min="7946" max="8181" width="7.7109375" style="47"/>
    <col min="8182" max="8182" width="4.28515625" style="47" customWidth="1"/>
    <col min="8183" max="8183" width="34.28515625" style="47" customWidth="1"/>
    <col min="8184" max="8184" width="6.85546875" style="47" customWidth="1"/>
    <col min="8185" max="8185" width="9.7109375" style="47" customWidth="1"/>
    <col min="8186" max="8186" width="7.28515625" style="47" customWidth="1"/>
    <col min="8187" max="8191" width="7.7109375" style="47" customWidth="1"/>
    <col min="8192" max="8194" width="8.7109375" style="47" customWidth="1"/>
    <col min="8195" max="8201" width="0" style="47" hidden="1" customWidth="1"/>
    <col min="8202" max="8437" width="7.7109375" style="47"/>
    <col min="8438" max="8438" width="4.28515625" style="47" customWidth="1"/>
    <col min="8439" max="8439" width="34.28515625" style="47" customWidth="1"/>
    <col min="8440" max="8440" width="6.85546875" style="47" customWidth="1"/>
    <col min="8441" max="8441" width="9.7109375" style="47" customWidth="1"/>
    <col min="8442" max="8442" width="7.28515625" style="47" customWidth="1"/>
    <col min="8443" max="8447" width="7.7109375" style="47" customWidth="1"/>
    <col min="8448" max="8450" width="8.7109375" style="47" customWidth="1"/>
    <col min="8451" max="8457" width="0" style="47" hidden="1" customWidth="1"/>
    <col min="8458" max="8693" width="7.7109375" style="47"/>
    <col min="8694" max="8694" width="4.28515625" style="47" customWidth="1"/>
    <col min="8695" max="8695" width="34.28515625" style="47" customWidth="1"/>
    <col min="8696" max="8696" width="6.85546875" style="47" customWidth="1"/>
    <col min="8697" max="8697" width="9.7109375" style="47" customWidth="1"/>
    <col min="8698" max="8698" width="7.28515625" style="47" customWidth="1"/>
    <col min="8699" max="8703" width="7.7109375" style="47" customWidth="1"/>
    <col min="8704" max="8706" width="8.7109375" style="47" customWidth="1"/>
    <col min="8707" max="8713" width="0" style="47" hidden="1" customWidth="1"/>
    <col min="8714" max="8949" width="7.7109375" style="47"/>
    <col min="8950" max="8950" width="4.28515625" style="47" customWidth="1"/>
    <col min="8951" max="8951" width="34.28515625" style="47" customWidth="1"/>
    <col min="8952" max="8952" width="6.85546875" style="47" customWidth="1"/>
    <col min="8953" max="8953" width="9.7109375" style="47" customWidth="1"/>
    <col min="8954" max="8954" width="7.28515625" style="47" customWidth="1"/>
    <col min="8955" max="8959" width="7.7109375" style="47" customWidth="1"/>
    <col min="8960" max="8962" width="8.7109375" style="47" customWidth="1"/>
    <col min="8963" max="8969" width="0" style="47" hidden="1" customWidth="1"/>
    <col min="8970" max="9205" width="7.7109375" style="47"/>
    <col min="9206" max="9206" width="4.28515625" style="47" customWidth="1"/>
    <col min="9207" max="9207" width="34.28515625" style="47" customWidth="1"/>
    <col min="9208" max="9208" width="6.85546875" style="47" customWidth="1"/>
    <col min="9209" max="9209" width="9.7109375" style="47" customWidth="1"/>
    <col min="9210" max="9210" width="7.28515625" style="47" customWidth="1"/>
    <col min="9211" max="9215" width="7.7109375" style="47" customWidth="1"/>
    <col min="9216" max="9218" width="8.7109375" style="47" customWidth="1"/>
    <col min="9219" max="9225" width="0" style="47" hidden="1" customWidth="1"/>
    <col min="9226" max="9461" width="7.7109375" style="47"/>
    <col min="9462" max="9462" width="4.28515625" style="47" customWidth="1"/>
    <col min="9463" max="9463" width="34.28515625" style="47" customWidth="1"/>
    <col min="9464" max="9464" width="6.85546875" style="47" customWidth="1"/>
    <col min="9465" max="9465" width="9.7109375" style="47" customWidth="1"/>
    <col min="9466" max="9466" width="7.28515625" style="47" customWidth="1"/>
    <col min="9467" max="9471" width="7.7109375" style="47" customWidth="1"/>
    <col min="9472" max="9474" width="8.7109375" style="47" customWidth="1"/>
    <col min="9475" max="9481" width="0" style="47" hidden="1" customWidth="1"/>
    <col min="9482" max="9717" width="7.7109375" style="47"/>
    <col min="9718" max="9718" width="4.28515625" style="47" customWidth="1"/>
    <col min="9719" max="9719" width="34.28515625" style="47" customWidth="1"/>
    <col min="9720" max="9720" width="6.85546875" style="47" customWidth="1"/>
    <col min="9721" max="9721" width="9.7109375" style="47" customWidth="1"/>
    <col min="9722" max="9722" width="7.28515625" style="47" customWidth="1"/>
    <col min="9723" max="9727" width="7.7109375" style="47" customWidth="1"/>
    <col min="9728" max="9730" width="8.7109375" style="47" customWidth="1"/>
    <col min="9731" max="9737" width="0" style="47" hidden="1" customWidth="1"/>
    <col min="9738" max="9973" width="7.7109375" style="47"/>
    <col min="9974" max="9974" width="4.28515625" style="47" customWidth="1"/>
    <col min="9975" max="9975" width="34.28515625" style="47" customWidth="1"/>
    <col min="9976" max="9976" width="6.85546875" style="47" customWidth="1"/>
    <col min="9977" max="9977" width="9.7109375" style="47" customWidth="1"/>
    <col min="9978" max="9978" width="7.28515625" style="47" customWidth="1"/>
    <col min="9979" max="9983" width="7.7109375" style="47" customWidth="1"/>
    <col min="9984" max="9986" width="8.7109375" style="47" customWidth="1"/>
    <col min="9987" max="9993" width="0" style="47" hidden="1" customWidth="1"/>
    <col min="9994" max="10229" width="7.7109375" style="47"/>
    <col min="10230" max="10230" width="4.28515625" style="47" customWidth="1"/>
    <col min="10231" max="10231" width="34.28515625" style="47" customWidth="1"/>
    <col min="10232" max="10232" width="6.85546875" style="47" customWidth="1"/>
    <col min="10233" max="10233" width="9.7109375" style="47" customWidth="1"/>
    <col min="10234" max="10234" width="7.28515625" style="47" customWidth="1"/>
    <col min="10235" max="10239" width="7.7109375" style="47" customWidth="1"/>
    <col min="10240" max="10242" width="8.7109375" style="47" customWidth="1"/>
    <col min="10243" max="10249" width="0" style="47" hidden="1" customWidth="1"/>
    <col min="10250" max="10485" width="7.7109375" style="47"/>
    <col min="10486" max="10486" width="4.28515625" style="47" customWidth="1"/>
    <col min="10487" max="10487" width="34.28515625" style="47" customWidth="1"/>
    <col min="10488" max="10488" width="6.85546875" style="47" customWidth="1"/>
    <col min="10489" max="10489" width="9.7109375" style="47" customWidth="1"/>
    <col min="10490" max="10490" width="7.28515625" style="47" customWidth="1"/>
    <col min="10491" max="10495" width="7.7109375" style="47" customWidth="1"/>
    <col min="10496" max="10498" width="8.7109375" style="47" customWidth="1"/>
    <col min="10499" max="10505" width="0" style="47" hidden="1" customWidth="1"/>
    <col min="10506" max="10741" width="7.7109375" style="47"/>
    <col min="10742" max="10742" width="4.28515625" style="47" customWidth="1"/>
    <col min="10743" max="10743" width="34.28515625" style="47" customWidth="1"/>
    <col min="10744" max="10744" width="6.85546875" style="47" customWidth="1"/>
    <col min="10745" max="10745" width="9.7109375" style="47" customWidth="1"/>
    <col min="10746" max="10746" width="7.28515625" style="47" customWidth="1"/>
    <col min="10747" max="10751" width="7.7109375" style="47" customWidth="1"/>
    <col min="10752" max="10754" width="8.7109375" style="47" customWidth="1"/>
    <col min="10755" max="10761" width="0" style="47" hidden="1" customWidth="1"/>
    <col min="10762" max="10997" width="7.7109375" style="47"/>
    <col min="10998" max="10998" width="4.28515625" style="47" customWidth="1"/>
    <col min="10999" max="10999" width="34.28515625" style="47" customWidth="1"/>
    <col min="11000" max="11000" width="6.85546875" style="47" customWidth="1"/>
    <col min="11001" max="11001" width="9.7109375" style="47" customWidth="1"/>
    <col min="11002" max="11002" width="7.28515625" style="47" customWidth="1"/>
    <col min="11003" max="11007" width="7.7109375" style="47" customWidth="1"/>
    <col min="11008" max="11010" width="8.7109375" style="47" customWidth="1"/>
    <col min="11011" max="11017" width="0" style="47" hidden="1" customWidth="1"/>
    <col min="11018" max="11253" width="7.7109375" style="47"/>
    <col min="11254" max="11254" width="4.28515625" style="47" customWidth="1"/>
    <col min="11255" max="11255" width="34.28515625" style="47" customWidth="1"/>
    <col min="11256" max="11256" width="6.85546875" style="47" customWidth="1"/>
    <col min="11257" max="11257" width="9.7109375" style="47" customWidth="1"/>
    <col min="11258" max="11258" width="7.28515625" style="47" customWidth="1"/>
    <col min="11259" max="11263" width="7.7109375" style="47" customWidth="1"/>
    <col min="11264" max="11266" width="8.7109375" style="47" customWidth="1"/>
    <col min="11267" max="11273" width="0" style="47" hidden="1" customWidth="1"/>
    <col min="11274" max="11509" width="7.7109375" style="47"/>
    <col min="11510" max="11510" width="4.28515625" style="47" customWidth="1"/>
    <col min="11511" max="11511" width="34.28515625" style="47" customWidth="1"/>
    <col min="11512" max="11512" width="6.85546875" style="47" customWidth="1"/>
    <col min="11513" max="11513" width="9.7109375" style="47" customWidth="1"/>
    <col min="11514" max="11514" width="7.28515625" style="47" customWidth="1"/>
    <col min="11515" max="11519" width="7.7109375" style="47" customWidth="1"/>
    <col min="11520" max="11522" width="8.7109375" style="47" customWidth="1"/>
    <col min="11523" max="11529" width="0" style="47" hidden="1" customWidth="1"/>
    <col min="11530" max="11765" width="7.7109375" style="47"/>
    <col min="11766" max="11766" width="4.28515625" style="47" customWidth="1"/>
    <col min="11767" max="11767" width="34.28515625" style="47" customWidth="1"/>
    <col min="11768" max="11768" width="6.85546875" style="47" customWidth="1"/>
    <col min="11769" max="11769" width="9.7109375" style="47" customWidth="1"/>
    <col min="11770" max="11770" width="7.28515625" style="47" customWidth="1"/>
    <col min="11771" max="11775" width="7.7109375" style="47" customWidth="1"/>
    <col min="11776" max="11778" width="8.7109375" style="47" customWidth="1"/>
    <col min="11779" max="11785" width="0" style="47" hidden="1" customWidth="1"/>
    <col min="11786" max="12021" width="7.7109375" style="47"/>
    <col min="12022" max="12022" width="4.28515625" style="47" customWidth="1"/>
    <col min="12023" max="12023" width="34.28515625" style="47" customWidth="1"/>
    <col min="12024" max="12024" width="6.85546875" style="47" customWidth="1"/>
    <col min="12025" max="12025" width="9.7109375" style="47" customWidth="1"/>
    <col min="12026" max="12026" width="7.28515625" style="47" customWidth="1"/>
    <col min="12027" max="12031" width="7.7109375" style="47" customWidth="1"/>
    <col min="12032" max="12034" width="8.7109375" style="47" customWidth="1"/>
    <col min="12035" max="12041" width="0" style="47" hidden="1" customWidth="1"/>
    <col min="12042" max="12277" width="7.7109375" style="47"/>
    <col min="12278" max="12278" width="4.28515625" style="47" customWidth="1"/>
    <col min="12279" max="12279" width="34.28515625" style="47" customWidth="1"/>
    <col min="12280" max="12280" width="6.85546875" style="47" customWidth="1"/>
    <col min="12281" max="12281" width="9.7109375" style="47" customWidth="1"/>
    <col min="12282" max="12282" width="7.28515625" style="47" customWidth="1"/>
    <col min="12283" max="12287" width="7.7109375" style="47" customWidth="1"/>
    <col min="12288" max="12290" width="8.7109375" style="47" customWidth="1"/>
    <col min="12291" max="12297" width="0" style="47" hidden="1" customWidth="1"/>
    <col min="12298" max="12533" width="7.7109375" style="47"/>
    <col min="12534" max="12534" width="4.28515625" style="47" customWidth="1"/>
    <col min="12535" max="12535" width="34.28515625" style="47" customWidth="1"/>
    <col min="12536" max="12536" width="6.85546875" style="47" customWidth="1"/>
    <col min="12537" max="12537" width="9.7109375" style="47" customWidth="1"/>
    <col min="12538" max="12538" width="7.28515625" style="47" customWidth="1"/>
    <col min="12539" max="12543" width="7.7109375" style="47" customWidth="1"/>
    <col min="12544" max="12546" width="8.7109375" style="47" customWidth="1"/>
    <col min="12547" max="12553" width="0" style="47" hidden="1" customWidth="1"/>
    <col min="12554" max="12789" width="7.7109375" style="47"/>
    <col min="12790" max="12790" width="4.28515625" style="47" customWidth="1"/>
    <col min="12791" max="12791" width="34.28515625" style="47" customWidth="1"/>
    <col min="12792" max="12792" width="6.85546875" style="47" customWidth="1"/>
    <col min="12793" max="12793" width="9.7109375" style="47" customWidth="1"/>
    <col min="12794" max="12794" width="7.28515625" style="47" customWidth="1"/>
    <col min="12795" max="12799" width="7.7109375" style="47" customWidth="1"/>
    <col min="12800" max="12802" width="8.7109375" style="47" customWidth="1"/>
    <col min="12803" max="12809" width="0" style="47" hidden="1" customWidth="1"/>
    <col min="12810" max="13045" width="7.7109375" style="47"/>
    <col min="13046" max="13046" width="4.28515625" style="47" customWidth="1"/>
    <col min="13047" max="13047" width="34.28515625" style="47" customWidth="1"/>
    <col min="13048" max="13048" width="6.85546875" style="47" customWidth="1"/>
    <col min="13049" max="13049" width="9.7109375" style="47" customWidth="1"/>
    <col min="13050" max="13050" width="7.28515625" style="47" customWidth="1"/>
    <col min="13051" max="13055" width="7.7109375" style="47" customWidth="1"/>
    <col min="13056" max="13058" width="8.7109375" style="47" customWidth="1"/>
    <col min="13059" max="13065" width="0" style="47" hidden="1" customWidth="1"/>
    <col min="13066" max="13301" width="7.7109375" style="47"/>
    <col min="13302" max="13302" width="4.28515625" style="47" customWidth="1"/>
    <col min="13303" max="13303" width="34.28515625" style="47" customWidth="1"/>
    <col min="13304" max="13304" width="6.85546875" style="47" customWidth="1"/>
    <col min="13305" max="13305" width="9.7109375" style="47" customWidth="1"/>
    <col min="13306" max="13306" width="7.28515625" style="47" customWidth="1"/>
    <col min="13307" max="13311" width="7.7109375" style="47" customWidth="1"/>
    <col min="13312" max="13314" width="8.7109375" style="47" customWidth="1"/>
    <col min="13315" max="13321" width="0" style="47" hidden="1" customWidth="1"/>
    <col min="13322" max="13557" width="7.7109375" style="47"/>
    <col min="13558" max="13558" width="4.28515625" style="47" customWidth="1"/>
    <col min="13559" max="13559" width="34.28515625" style="47" customWidth="1"/>
    <col min="13560" max="13560" width="6.85546875" style="47" customWidth="1"/>
    <col min="13561" max="13561" width="9.7109375" style="47" customWidth="1"/>
    <col min="13562" max="13562" width="7.28515625" style="47" customWidth="1"/>
    <col min="13563" max="13567" width="7.7109375" style="47" customWidth="1"/>
    <col min="13568" max="13570" width="8.7109375" style="47" customWidth="1"/>
    <col min="13571" max="13577" width="0" style="47" hidden="1" customWidth="1"/>
    <col min="13578" max="13813" width="7.7109375" style="47"/>
    <col min="13814" max="13814" width="4.28515625" style="47" customWidth="1"/>
    <col min="13815" max="13815" width="34.28515625" style="47" customWidth="1"/>
    <col min="13816" max="13816" width="6.85546875" style="47" customWidth="1"/>
    <col min="13817" max="13817" width="9.7109375" style="47" customWidth="1"/>
    <col min="13818" max="13818" width="7.28515625" style="47" customWidth="1"/>
    <col min="13819" max="13823" width="7.7109375" style="47" customWidth="1"/>
    <col min="13824" max="13826" width="8.7109375" style="47" customWidth="1"/>
    <col min="13827" max="13833" width="0" style="47" hidden="1" customWidth="1"/>
    <col min="13834" max="14069" width="7.7109375" style="47"/>
    <col min="14070" max="14070" width="4.28515625" style="47" customWidth="1"/>
    <col min="14071" max="14071" width="34.28515625" style="47" customWidth="1"/>
    <col min="14072" max="14072" width="6.85546875" style="47" customWidth="1"/>
    <col min="14073" max="14073" width="9.7109375" style="47" customWidth="1"/>
    <col min="14074" max="14074" width="7.28515625" style="47" customWidth="1"/>
    <col min="14075" max="14079" width="7.7109375" style="47" customWidth="1"/>
    <col min="14080" max="14082" width="8.7109375" style="47" customWidth="1"/>
    <col min="14083" max="14089" width="0" style="47" hidden="1" customWidth="1"/>
    <col min="14090" max="14325" width="7.7109375" style="47"/>
    <col min="14326" max="14326" width="4.28515625" style="47" customWidth="1"/>
    <col min="14327" max="14327" width="34.28515625" style="47" customWidth="1"/>
    <col min="14328" max="14328" width="6.85546875" style="47" customWidth="1"/>
    <col min="14329" max="14329" width="9.7109375" style="47" customWidth="1"/>
    <col min="14330" max="14330" width="7.28515625" style="47" customWidth="1"/>
    <col min="14331" max="14335" width="7.7109375" style="47" customWidth="1"/>
    <col min="14336" max="14338" width="8.7109375" style="47" customWidth="1"/>
    <col min="14339" max="14345" width="0" style="47" hidden="1" customWidth="1"/>
    <col min="14346" max="14581" width="7.7109375" style="47"/>
    <col min="14582" max="14582" width="4.28515625" style="47" customWidth="1"/>
    <col min="14583" max="14583" width="34.28515625" style="47" customWidth="1"/>
    <col min="14584" max="14584" width="6.85546875" style="47" customWidth="1"/>
    <col min="14585" max="14585" width="9.7109375" style="47" customWidth="1"/>
    <col min="14586" max="14586" width="7.28515625" style="47" customWidth="1"/>
    <col min="14587" max="14591" width="7.7109375" style="47" customWidth="1"/>
    <col min="14592" max="14594" width="8.7109375" style="47" customWidth="1"/>
    <col min="14595" max="14601" width="0" style="47" hidden="1" customWidth="1"/>
    <col min="14602" max="14837" width="7.7109375" style="47"/>
    <col min="14838" max="14838" width="4.28515625" style="47" customWidth="1"/>
    <col min="14839" max="14839" width="34.28515625" style="47" customWidth="1"/>
    <col min="14840" max="14840" width="6.85546875" style="47" customWidth="1"/>
    <col min="14841" max="14841" width="9.7109375" style="47" customWidth="1"/>
    <col min="14842" max="14842" width="7.28515625" style="47" customWidth="1"/>
    <col min="14843" max="14847" width="7.7109375" style="47" customWidth="1"/>
    <col min="14848" max="14850" width="8.7109375" style="47" customWidth="1"/>
    <col min="14851" max="14857" width="0" style="47" hidden="1" customWidth="1"/>
    <col min="14858" max="15093" width="7.7109375" style="47"/>
    <col min="15094" max="15094" width="4.28515625" style="47" customWidth="1"/>
    <col min="15095" max="15095" width="34.28515625" style="47" customWidth="1"/>
    <col min="15096" max="15096" width="6.85546875" style="47" customWidth="1"/>
    <col min="15097" max="15097" width="9.7109375" style="47" customWidth="1"/>
    <col min="15098" max="15098" width="7.28515625" style="47" customWidth="1"/>
    <col min="15099" max="15103" width="7.7109375" style="47" customWidth="1"/>
    <col min="15104" max="15106" width="8.7109375" style="47" customWidth="1"/>
    <col min="15107" max="15113" width="0" style="47" hidden="1" customWidth="1"/>
    <col min="15114" max="15349" width="7.7109375" style="47"/>
    <col min="15350" max="15350" width="4.28515625" style="47" customWidth="1"/>
    <col min="15351" max="15351" width="34.28515625" style="47" customWidth="1"/>
    <col min="15352" max="15352" width="6.85546875" style="47" customWidth="1"/>
    <col min="15353" max="15353" width="9.7109375" style="47" customWidth="1"/>
    <col min="15354" max="15354" width="7.28515625" style="47" customWidth="1"/>
    <col min="15355" max="15359" width="7.7109375" style="47" customWidth="1"/>
    <col min="15360" max="15362" width="8.7109375" style="47" customWidth="1"/>
    <col min="15363" max="15369" width="0" style="47" hidden="1" customWidth="1"/>
    <col min="15370" max="15605" width="7.7109375" style="47"/>
    <col min="15606" max="15606" width="4.28515625" style="47" customWidth="1"/>
    <col min="15607" max="15607" width="34.28515625" style="47" customWidth="1"/>
    <col min="15608" max="15608" width="6.85546875" style="47" customWidth="1"/>
    <col min="15609" max="15609" width="9.7109375" style="47" customWidth="1"/>
    <col min="15610" max="15610" width="7.28515625" style="47" customWidth="1"/>
    <col min="15611" max="15615" width="7.7109375" style="47" customWidth="1"/>
    <col min="15616" max="15618" width="8.7109375" style="47" customWidth="1"/>
    <col min="15619" max="15625" width="0" style="47" hidden="1" customWidth="1"/>
    <col min="15626" max="15861" width="7.7109375" style="47"/>
    <col min="15862" max="15862" width="4.28515625" style="47" customWidth="1"/>
    <col min="15863" max="15863" width="34.28515625" style="47" customWidth="1"/>
    <col min="15864" max="15864" width="6.85546875" style="47" customWidth="1"/>
    <col min="15865" max="15865" width="9.7109375" style="47" customWidth="1"/>
    <col min="15866" max="15866" width="7.28515625" style="47" customWidth="1"/>
    <col min="15867" max="15871" width="7.7109375" style="47" customWidth="1"/>
    <col min="15872" max="15874" width="8.7109375" style="47" customWidth="1"/>
    <col min="15875" max="15881" width="0" style="47" hidden="1" customWidth="1"/>
    <col min="15882" max="16117" width="7.7109375" style="47"/>
    <col min="16118" max="16118" width="4.28515625" style="47" customWidth="1"/>
    <col min="16119" max="16119" width="34.28515625" style="47" customWidth="1"/>
    <col min="16120" max="16120" width="6.85546875" style="47" customWidth="1"/>
    <col min="16121" max="16121" width="9.7109375" style="47" customWidth="1"/>
    <col min="16122" max="16122" width="7.28515625" style="47" customWidth="1"/>
    <col min="16123" max="16127" width="7.7109375" style="47" customWidth="1"/>
    <col min="16128" max="16130" width="8.7109375" style="47" customWidth="1"/>
    <col min="16131" max="16137" width="0" style="47" hidden="1" customWidth="1"/>
    <col min="16138" max="16384" width="7.7109375" style="47"/>
  </cols>
  <sheetData>
    <row r="1" spans="1:27" ht="18" customHeight="1">
      <c r="A1" s="563" t="s">
        <v>177</v>
      </c>
      <c r="B1" s="563"/>
      <c r="C1" s="74"/>
      <c r="D1" s="75"/>
      <c r="E1" s="75"/>
    </row>
    <row r="2" spans="1:27" ht="18" customHeight="1">
      <c r="A2" s="555" t="s">
        <v>325</v>
      </c>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row>
    <row r="3" spans="1:27" ht="18" customHeight="1">
      <c r="A3" s="551" t="s">
        <v>1</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row>
    <row r="4" spans="1:27" ht="18" customHeight="1">
      <c r="A4" s="564" t="s">
        <v>2</v>
      </c>
      <c r="B4" s="565" t="s">
        <v>187</v>
      </c>
      <c r="C4" s="565" t="s">
        <v>3</v>
      </c>
      <c r="D4" s="557" t="s">
        <v>201</v>
      </c>
      <c r="E4" s="558" t="s">
        <v>202</v>
      </c>
      <c r="F4" s="560" t="s">
        <v>6</v>
      </c>
      <c r="G4" s="561"/>
      <c r="H4" s="561"/>
      <c r="I4" s="561"/>
      <c r="J4" s="561"/>
      <c r="K4" s="561"/>
      <c r="L4" s="561"/>
      <c r="M4" s="561"/>
      <c r="N4" s="561"/>
      <c r="O4" s="561"/>
      <c r="P4" s="561"/>
      <c r="Q4" s="561"/>
      <c r="R4" s="561"/>
      <c r="S4" s="561"/>
      <c r="T4" s="561"/>
      <c r="U4" s="561"/>
      <c r="V4" s="561"/>
      <c r="W4" s="561"/>
      <c r="X4" s="561"/>
      <c r="Y4" s="561"/>
      <c r="Z4" s="561"/>
      <c r="AA4" s="562"/>
    </row>
    <row r="5" spans="1:27" ht="33.75" customHeight="1">
      <c r="A5" s="564"/>
      <c r="B5" s="565"/>
      <c r="C5" s="565"/>
      <c r="D5" s="557"/>
      <c r="E5" s="559"/>
      <c r="F5" s="384" t="s">
        <v>302</v>
      </c>
      <c r="G5" s="384" t="s">
        <v>303</v>
      </c>
      <c r="H5" s="384" t="s">
        <v>304</v>
      </c>
      <c r="I5" s="384" t="s">
        <v>305</v>
      </c>
      <c r="J5" s="384" t="s">
        <v>306</v>
      </c>
      <c r="K5" s="384" t="s">
        <v>307</v>
      </c>
      <c r="L5" s="384" t="s">
        <v>308</v>
      </c>
      <c r="M5" s="387" t="s">
        <v>323</v>
      </c>
      <c r="N5" s="272" t="s">
        <v>309</v>
      </c>
      <c r="O5" s="272" t="s">
        <v>310</v>
      </c>
      <c r="P5" s="272" t="s">
        <v>311</v>
      </c>
      <c r="Q5" s="272" t="s">
        <v>312</v>
      </c>
      <c r="R5" s="272" t="s">
        <v>313</v>
      </c>
      <c r="S5" s="272" t="s">
        <v>314</v>
      </c>
      <c r="T5" s="272" t="s">
        <v>315</v>
      </c>
      <c r="U5" s="272" t="s">
        <v>316</v>
      </c>
      <c r="V5" s="272" t="s">
        <v>317</v>
      </c>
      <c r="W5" s="272" t="s">
        <v>318</v>
      </c>
      <c r="X5" s="272" t="s">
        <v>319</v>
      </c>
      <c r="Y5" s="272" t="s">
        <v>320</v>
      </c>
      <c r="Z5" s="272" t="s">
        <v>321</v>
      </c>
      <c r="AA5" s="272" t="s">
        <v>322</v>
      </c>
    </row>
    <row r="6" spans="1:27" s="80" customFormat="1" ht="25.5">
      <c r="A6" s="76" t="s">
        <v>192</v>
      </c>
      <c r="B6" s="77">
        <v>-2</v>
      </c>
      <c r="C6" s="76" t="s">
        <v>203</v>
      </c>
      <c r="D6" s="78" t="s">
        <v>396</v>
      </c>
      <c r="E6" s="77">
        <v>-5</v>
      </c>
      <c r="F6" s="79">
        <v>-6</v>
      </c>
      <c r="G6" s="77">
        <v>-7</v>
      </c>
      <c r="H6" s="79">
        <v>-8</v>
      </c>
      <c r="I6" s="77">
        <v>-9</v>
      </c>
      <c r="J6" s="79">
        <v>-10</v>
      </c>
      <c r="K6" s="77">
        <v>-11</v>
      </c>
      <c r="L6" s="79">
        <v>-12</v>
      </c>
      <c r="M6" s="203">
        <v>-13</v>
      </c>
      <c r="N6" s="203">
        <v>-14</v>
      </c>
      <c r="O6" s="203">
        <v>-15</v>
      </c>
      <c r="P6" s="203">
        <v>-16</v>
      </c>
      <c r="Q6" s="203">
        <v>-17</v>
      </c>
      <c r="R6" s="203">
        <v>-18</v>
      </c>
      <c r="S6" s="203">
        <v>-19</v>
      </c>
      <c r="T6" s="203">
        <v>-20</v>
      </c>
      <c r="U6" s="203">
        <v>-21</v>
      </c>
      <c r="V6" s="203">
        <v>-22</v>
      </c>
      <c r="W6" s="203">
        <v>-23</v>
      </c>
      <c r="X6" s="203">
        <v>-24</v>
      </c>
      <c r="Y6" s="203">
        <v>-25</v>
      </c>
      <c r="Z6" s="203">
        <v>-26</v>
      </c>
      <c r="AA6" s="203">
        <v>-27</v>
      </c>
    </row>
    <row r="7" spans="1:27" s="53" customFormat="1" ht="20.100000000000001" customHeight="1">
      <c r="A7" s="81"/>
      <c r="B7" s="82" t="s">
        <v>8</v>
      </c>
      <c r="C7" s="81"/>
      <c r="D7" s="13">
        <f>D9+D32+D75</f>
        <v>14079.593653666669</v>
      </c>
      <c r="E7" s="13">
        <v>100</v>
      </c>
      <c r="F7" s="13"/>
      <c r="G7" s="13">
        <f t="shared" ref="G7:AA7" si="0">G9+G32+G75</f>
        <v>961.82704366666667</v>
      </c>
      <c r="H7" s="13">
        <f t="shared" si="0"/>
        <v>181.95117199999999</v>
      </c>
      <c r="I7" s="13">
        <f t="shared" si="0"/>
        <v>531.102889</v>
      </c>
      <c r="J7" s="13">
        <f t="shared" si="0"/>
        <v>673.67033966666668</v>
      </c>
      <c r="K7" s="13">
        <f t="shared" si="0"/>
        <v>931.05860233333328</v>
      </c>
      <c r="L7" s="13">
        <f t="shared" si="0"/>
        <v>643.31964600000015</v>
      </c>
      <c r="M7" s="13">
        <f t="shared" si="0"/>
        <v>385.51306399999987</v>
      </c>
      <c r="N7" s="13">
        <f t="shared" si="0"/>
        <v>325.65458599999999</v>
      </c>
      <c r="O7" s="13">
        <f t="shared" si="0"/>
        <v>679.38243266666666</v>
      </c>
      <c r="P7" s="13">
        <f t="shared" si="0"/>
        <v>540.00809400000003</v>
      </c>
      <c r="Q7" s="13">
        <f t="shared" si="0"/>
        <v>895.4336873333333</v>
      </c>
      <c r="R7" s="13">
        <f t="shared" si="0"/>
        <v>832.26249400000006</v>
      </c>
      <c r="S7" s="13">
        <f t="shared" si="0"/>
        <v>157.01443399999999</v>
      </c>
      <c r="T7" s="13">
        <f t="shared" si="0"/>
        <v>1837.083256000001</v>
      </c>
      <c r="U7" s="13">
        <f t="shared" si="0"/>
        <v>1176.8402246666667</v>
      </c>
      <c r="V7" s="13">
        <f t="shared" si="0"/>
        <v>630.880178</v>
      </c>
      <c r="W7" s="13">
        <f t="shared" si="0"/>
        <v>691.39571466666655</v>
      </c>
      <c r="X7" s="13">
        <f t="shared" si="0"/>
        <v>361.26241800000014</v>
      </c>
      <c r="Y7" s="13">
        <f t="shared" si="0"/>
        <v>995.79073399999993</v>
      </c>
      <c r="Z7" s="13">
        <f t="shared" si="0"/>
        <v>482.94769366666679</v>
      </c>
      <c r="AA7" s="13">
        <f t="shared" si="0"/>
        <v>165.19495000000001</v>
      </c>
    </row>
    <row r="8" spans="1:27" s="53" customFormat="1" ht="20.100000000000001" customHeight="1">
      <c r="A8" s="81" t="s">
        <v>204</v>
      </c>
      <c r="B8" s="83" t="s">
        <v>205</v>
      </c>
      <c r="C8" s="81"/>
      <c r="D8" s="13"/>
      <c r="E8" s="13"/>
      <c r="F8" s="13"/>
      <c r="G8" s="13"/>
      <c r="H8" s="13"/>
      <c r="I8" s="13"/>
      <c r="J8" s="13"/>
      <c r="K8" s="13"/>
      <c r="L8" s="13"/>
      <c r="M8" s="13"/>
      <c r="N8" s="13"/>
      <c r="O8" s="13"/>
      <c r="P8" s="13"/>
      <c r="Q8" s="13"/>
      <c r="R8" s="13"/>
      <c r="S8" s="13"/>
      <c r="T8" s="13"/>
      <c r="U8" s="13"/>
      <c r="V8" s="13"/>
      <c r="W8" s="13"/>
      <c r="X8" s="13"/>
      <c r="Y8" s="13"/>
      <c r="Z8" s="13"/>
      <c r="AA8" s="13"/>
    </row>
    <row r="9" spans="1:27" s="59" customFormat="1" ht="16.5" customHeight="1">
      <c r="A9" s="84" t="s">
        <v>9</v>
      </c>
      <c r="B9" s="85" t="s">
        <v>10</v>
      </c>
      <c r="C9" s="86" t="s">
        <v>11</v>
      </c>
      <c r="D9" s="87">
        <f>D11+D15+D16+D17+D21+D25+D29+D31</f>
        <v>10545.343908333336</v>
      </c>
      <c r="E9" s="87">
        <f>D9/D$7*100</f>
        <v>74.898069985045851</v>
      </c>
      <c r="F9" s="87"/>
      <c r="G9" s="87">
        <f t="shared" ref="G9:AA9" si="1">G11+G15+G16+G17+G21+G25+G29+G30+G31</f>
        <v>745.72598299999993</v>
      </c>
      <c r="H9" s="87">
        <f t="shared" si="1"/>
        <v>155.396466</v>
      </c>
      <c r="I9" s="87">
        <f t="shared" si="1"/>
        <v>402.21722099999994</v>
      </c>
      <c r="J9" s="87">
        <f t="shared" si="1"/>
        <v>500.28325966666671</v>
      </c>
      <c r="K9" s="87">
        <f t="shared" si="1"/>
        <v>596.32144500000004</v>
      </c>
      <c r="L9" s="87">
        <f t="shared" si="1"/>
        <v>459.28438566666676</v>
      </c>
      <c r="M9" s="87">
        <f t="shared" si="1"/>
        <v>309.7644479999999</v>
      </c>
      <c r="N9" s="87">
        <f t="shared" si="1"/>
        <v>224.11373500000002</v>
      </c>
      <c r="O9" s="87">
        <f t="shared" si="1"/>
        <v>511.68053366666669</v>
      </c>
      <c r="P9" s="87">
        <f t="shared" si="1"/>
        <v>375.90871799999996</v>
      </c>
      <c r="Q9" s="87">
        <f t="shared" si="1"/>
        <v>634.91045099999997</v>
      </c>
      <c r="R9" s="87">
        <f t="shared" si="1"/>
        <v>576.28664100000003</v>
      </c>
      <c r="S9" s="87">
        <f t="shared" si="1"/>
        <v>114.86600299999999</v>
      </c>
      <c r="T9" s="87">
        <f t="shared" si="1"/>
        <v>1415.7678190000011</v>
      </c>
      <c r="U9" s="87">
        <f t="shared" si="1"/>
        <v>947.89489900000001</v>
      </c>
      <c r="V9" s="87">
        <f t="shared" si="1"/>
        <v>425.05080799999996</v>
      </c>
      <c r="W9" s="87">
        <f t="shared" si="1"/>
        <v>578.47261366666658</v>
      </c>
      <c r="X9" s="87">
        <f t="shared" si="1"/>
        <v>294.54894700000017</v>
      </c>
      <c r="Y9" s="87">
        <f t="shared" si="1"/>
        <v>803.92084899999998</v>
      </c>
      <c r="Z9" s="87">
        <f t="shared" si="1"/>
        <v>342.73354566666677</v>
      </c>
      <c r="AA9" s="87">
        <f t="shared" si="1"/>
        <v>130.19513700000002</v>
      </c>
    </row>
    <row r="10" spans="1:27" s="57" customFormat="1" ht="16.5" customHeight="1">
      <c r="A10" s="88"/>
      <c r="B10" s="89" t="s">
        <v>66</v>
      </c>
      <c r="C10" s="90"/>
      <c r="D10" s="23"/>
      <c r="E10" s="23"/>
      <c r="F10" s="23"/>
      <c r="G10" s="23"/>
      <c r="H10" s="23"/>
      <c r="I10" s="23"/>
      <c r="J10" s="23"/>
      <c r="K10" s="23"/>
      <c r="L10" s="23"/>
      <c r="M10" s="23"/>
      <c r="N10" s="23"/>
      <c r="O10" s="23"/>
      <c r="P10" s="23"/>
      <c r="Q10" s="23"/>
      <c r="R10" s="23"/>
      <c r="S10" s="23"/>
      <c r="T10" s="23"/>
      <c r="U10" s="23"/>
      <c r="V10" s="23"/>
      <c r="W10" s="23"/>
      <c r="X10" s="23"/>
      <c r="Y10" s="23"/>
      <c r="Z10" s="23"/>
      <c r="AA10" s="23"/>
    </row>
    <row r="11" spans="1:27" ht="17.25" customHeight="1">
      <c r="A11" s="91" t="s">
        <v>12</v>
      </c>
      <c r="B11" s="92" t="s">
        <v>13</v>
      </c>
      <c r="C11" s="93" t="s">
        <v>14</v>
      </c>
      <c r="D11" s="472">
        <f>D12+D13+D14</f>
        <v>4104.832163666666</v>
      </c>
      <c r="E11" s="472">
        <f>D11/D$9*100</f>
        <v>38.925540971905811</v>
      </c>
      <c r="F11" s="19"/>
      <c r="G11" s="19">
        <f t="shared" ref="G11:AA11" si="2">G12+G13+G14</f>
        <v>434.34968233333336</v>
      </c>
      <c r="H11" s="19">
        <f t="shared" si="2"/>
        <v>39.271991</v>
      </c>
      <c r="I11" s="19">
        <f t="shared" si="2"/>
        <v>239.39926399999999</v>
      </c>
      <c r="J11" s="19">
        <f t="shared" si="2"/>
        <v>125.446713</v>
      </c>
      <c r="K11" s="19">
        <f t="shared" si="2"/>
        <v>227.81671266666666</v>
      </c>
      <c r="L11" s="19">
        <f t="shared" si="2"/>
        <v>212.30241466666672</v>
      </c>
      <c r="M11" s="19">
        <f t="shared" si="2"/>
        <v>115.042396</v>
      </c>
      <c r="N11" s="19">
        <f t="shared" si="2"/>
        <v>78.792790999999994</v>
      </c>
      <c r="O11" s="19">
        <f t="shared" si="2"/>
        <v>247.803439</v>
      </c>
      <c r="P11" s="19">
        <f t="shared" si="2"/>
        <v>117.32937800000001</v>
      </c>
      <c r="Q11" s="19">
        <f t="shared" si="2"/>
        <v>237.49683866666663</v>
      </c>
      <c r="R11" s="19">
        <f t="shared" si="2"/>
        <v>174.383197</v>
      </c>
      <c r="S11" s="19">
        <f t="shared" si="2"/>
        <v>49.692019000000002</v>
      </c>
      <c r="T11" s="19">
        <f t="shared" si="2"/>
        <v>520.32645000000002</v>
      </c>
      <c r="U11" s="19">
        <f t="shared" si="2"/>
        <v>279.36413233333337</v>
      </c>
      <c r="V11" s="19">
        <f t="shared" si="2"/>
        <v>171.03351000000001</v>
      </c>
      <c r="W11" s="19">
        <f t="shared" si="2"/>
        <v>211.07731899999999</v>
      </c>
      <c r="X11" s="19">
        <f t="shared" si="2"/>
        <v>87.658213000000103</v>
      </c>
      <c r="Y11" s="19">
        <f t="shared" si="2"/>
        <v>359.88725800000003</v>
      </c>
      <c r="Z11" s="19">
        <f t="shared" si="2"/>
        <v>130.7214570000001</v>
      </c>
      <c r="AA11" s="19">
        <f t="shared" si="2"/>
        <v>45.636988000000002</v>
      </c>
    </row>
    <row r="12" spans="1:27" s="57" customFormat="1" ht="18" customHeight="1">
      <c r="A12" s="88"/>
      <c r="B12" s="94" t="s">
        <v>206</v>
      </c>
      <c r="C12" s="90" t="s">
        <v>16</v>
      </c>
      <c r="D12" s="23">
        <f t="shared" ref="D12:D31" si="3">SUM(F12:AA12)</f>
        <v>2575.7657796666663</v>
      </c>
      <c r="E12" s="23">
        <f>D12/D$11*100</f>
        <v>62.749600396958691</v>
      </c>
      <c r="F12" s="24"/>
      <c r="G12" s="24">
        <v>406.78765633333336</v>
      </c>
      <c r="H12" s="24">
        <v>34.936335999999997</v>
      </c>
      <c r="I12" s="24">
        <v>218.648933</v>
      </c>
      <c r="J12" s="24">
        <v>36.348191</v>
      </c>
      <c r="K12" s="24">
        <v>89.712840666666665</v>
      </c>
      <c r="L12" s="24">
        <v>145.95202366666663</v>
      </c>
      <c r="M12" s="24">
        <v>65.40784699999999</v>
      </c>
      <c r="N12" s="24">
        <v>49.679983</v>
      </c>
      <c r="O12" s="24">
        <v>234.716081</v>
      </c>
      <c r="P12" s="24">
        <v>76.847439000000008</v>
      </c>
      <c r="Q12" s="24">
        <v>24.199189666666669</v>
      </c>
      <c r="R12" s="24">
        <v>119.711083</v>
      </c>
      <c r="S12" s="24">
        <v>0</v>
      </c>
      <c r="T12" s="24">
        <v>353.71641399999999</v>
      </c>
      <c r="U12" s="24">
        <v>141.58988333333335</v>
      </c>
      <c r="V12" s="24">
        <v>9.0490809999999993</v>
      </c>
      <c r="W12" s="24">
        <v>99.888615000000001</v>
      </c>
      <c r="X12" s="24">
        <v>77.941661000000096</v>
      </c>
      <c r="Y12" s="24">
        <v>301.92281100000002</v>
      </c>
      <c r="Z12" s="24">
        <v>45.798518999999999</v>
      </c>
      <c r="AA12" s="24">
        <v>42.911192</v>
      </c>
    </row>
    <row r="13" spans="1:27" s="57" customFormat="1" ht="20.100000000000001" customHeight="1">
      <c r="A13" s="88"/>
      <c r="B13" s="95" t="s">
        <v>17</v>
      </c>
      <c r="C13" s="90" t="s">
        <v>18</v>
      </c>
      <c r="D13" s="23">
        <f t="shared" si="3"/>
        <v>1527.8778670000004</v>
      </c>
      <c r="E13" s="23">
        <f>D13/D$7*100</f>
        <v>10.851718484092073</v>
      </c>
      <c r="F13" s="24"/>
      <c r="G13" s="24">
        <v>27.562025999999999</v>
      </c>
      <c r="H13" s="24">
        <v>4.335655</v>
      </c>
      <c r="I13" s="24">
        <v>20.750330999999999</v>
      </c>
      <c r="J13" s="24">
        <v>89.098522000000003</v>
      </c>
      <c r="K13" s="24">
        <v>138.103872</v>
      </c>
      <c r="L13" s="24">
        <v>66.350391000000101</v>
      </c>
      <c r="M13" s="24">
        <v>49.634549</v>
      </c>
      <c r="N13" s="24">
        <v>29.112808000000001</v>
      </c>
      <c r="O13" s="24">
        <v>13.087358</v>
      </c>
      <c r="P13" s="24">
        <v>40.481938999999997</v>
      </c>
      <c r="Q13" s="24">
        <v>213.29764899999998</v>
      </c>
      <c r="R13" s="24">
        <v>54.672114000000001</v>
      </c>
      <c r="S13" s="24">
        <v>48.503502000000005</v>
      </c>
      <c r="T13" s="24">
        <v>166.61003600000001</v>
      </c>
      <c r="U13" s="24">
        <v>137.774249</v>
      </c>
      <c r="V13" s="24">
        <v>161.98442900000001</v>
      </c>
      <c r="W13" s="24">
        <v>111.188704</v>
      </c>
      <c r="X13" s="24">
        <v>9.7165520000000001</v>
      </c>
      <c r="Y13" s="24">
        <v>57.964447</v>
      </c>
      <c r="Z13" s="24">
        <v>84.922938000000102</v>
      </c>
      <c r="AA13" s="24">
        <v>2.7257959999999999</v>
      </c>
    </row>
    <row r="14" spans="1:27" s="57" customFormat="1" ht="20.100000000000001" customHeight="1">
      <c r="A14" s="88"/>
      <c r="B14" s="96" t="s">
        <v>19</v>
      </c>
      <c r="C14" s="90" t="s">
        <v>20</v>
      </c>
      <c r="D14" s="23">
        <f t="shared" si="3"/>
        <v>1.188517</v>
      </c>
      <c r="E14" s="23">
        <f>D14/D$7*100</f>
        <v>8.4414154927722751E-3</v>
      </c>
      <c r="F14" s="24"/>
      <c r="G14" s="24">
        <v>0</v>
      </c>
      <c r="H14" s="24">
        <v>0</v>
      </c>
      <c r="I14" s="24">
        <v>0</v>
      </c>
      <c r="J14" s="24">
        <v>0</v>
      </c>
      <c r="K14" s="24">
        <v>0</v>
      </c>
      <c r="L14" s="24">
        <v>0</v>
      </c>
      <c r="M14" s="24">
        <v>0</v>
      </c>
      <c r="N14" s="24">
        <v>0</v>
      </c>
      <c r="O14" s="24">
        <v>0</v>
      </c>
      <c r="P14" s="24">
        <v>0</v>
      </c>
      <c r="Q14" s="24">
        <v>0</v>
      </c>
      <c r="R14" s="24">
        <v>0</v>
      </c>
      <c r="S14" s="24">
        <v>1.188517</v>
      </c>
      <c r="T14" s="24">
        <v>0</v>
      </c>
      <c r="U14" s="24">
        <v>0</v>
      </c>
      <c r="V14" s="24">
        <v>0</v>
      </c>
      <c r="W14" s="24">
        <v>0</v>
      </c>
      <c r="X14" s="24">
        <v>0</v>
      </c>
      <c r="Y14" s="24">
        <v>0</v>
      </c>
      <c r="Z14" s="24">
        <v>0</v>
      </c>
      <c r="AA14" s="24">
        <v>0</v>
      </c>
    </row>
    <row r="15" spans="1:27" s="57" customFormat="1" ht="17.25" customHeight="1">
      <c r="A15" s="91" t="s">
        <v>21</v>
      </c>
      <c r="B15" s="97" t="s">
        <v>22</v>
      </c>
      <c r="C15" s="93" t="s">
        <v>23</v>
      </c>
      <c r="D15" s="472">
        <f t="shared" si="3"/>
        <v>4759.4751253333361</v>
      </c>
      <c r="E15" s="472">
        <f>D15/D$9*100</f>
        <v>45.133427289860279</v>
      </c>
      <c r="F15" s="19"/>
      <c r="G15" s="19">
        <v>182.89361233333332</v>
      </c>
      <c r="H15" s="19">
        <v>102.639138</v>
      </c>
      <c r="I15" s="19">
        <v>129.17595299999999</v>
      </c>
      <c r="J15" s="19">
        <v>302.80153733333339</v>
      </c>
      <c r="K15" s="19">
        <v>331.47075166666667</v>
      </c>
      <c r="L15" s="19">
        <v>141.54653399999998</v>
      </c>
      <c r="M15" s="19">
        <v>149.92164399999999</v>
      </c>
      <c r="N15" s="19">
        <v>117.201331</v>
      </c>
      <c r="O15" s="19">
        <v>215.85788933333333</v>
      </c>
      <c r="P15" s="19">
        <v>160.010189</v>
      </c>
      <c r="Q15" s="19">
        <v>77.204168666666675</v>
      </c>
      <c r="R15" s="19">
        <v>246.15619400000006</v>
      </c>
      <c r="S15" s="19">
        <v>55.001052999999999</v>
      </c>
      <c r="T15" s="19">
        <v>751.16561100000104</v>
      </c>
      <c r="U15" s="19">
        <v>566.69537233333335</v>
      </c>
      <c r="V15" s="19">
        <v>223.325109</v>
      </c>
      <c r="W15" s="19">
        <v>271.89466933333324</v>
      </c>
      <c r="X15" s="19">
        <v>177.43282400000001</v>
      </c>
      <c r="Y15" s="19">
        <v>377.62652700000001</v>
      </c>
      <c r="Z15" s="19">
        <v>121.54922133333334</v>
      </c>
      <c r="AA15" s="19">
        <v>57.905796000000002</v>
      </c>
    </row>
    <row r="16" spans="1:27" ht="17.25" customHeight="1">
      <c r="A16" s="91" t="s">
        <v>24</v>
      </c>
      <c r="B16" s="97" t="s">
        <v>25</v>
      </c>
      <c r="C16" s="93" t="s">
        <v>26</v>
      </c>
      <c r="D16" s="19">
        <f t="shared" si="3"/>
        <v>1407.9377333333334</v>
      </c>
      <c r="E16" s="472">
        <f>D16/D$9*100</f>
        <v>13.351273752397272</v>
      </c>
      <c r="F16" s="19"/>
      <c r="G16" s="19">
        <v>92.458513333333329</v>
      </c>
      <c r="H16" s="19">
        <v>12.059115</v>
      </c>
      <c r="I16" s="19">
        <v>18.644658999999997</v>
      </c>
      <c r="J16" s="19">
        <v>57.729776333333334</v>
      </c>
      <c r="K16" s="19">
        <v>31.175919666666665</v>
      </c>
      <c r="L16" s="19">
        <v>76.830561000000003</v>
      </c>
      <c r="M16" s="19">
        <v>38.753769999999996</v>
      </c>
      <c r="N16" s="19">
        <v>23.192664000000001</v>
      </c>
      <c r="O16" s="19">
        <v>41.399315333333334</v>
      </c>
      <c r="P16" s="19">
        <v>89.871649000000005</v>
      </c>
      <c r="Q16" s="19">
        <v>303.14356266666664</v>
      </c>
      <c r="R16" s="19">
        <v>147.098288</v>
      </c>
      <c r="S16" s="19">
        <v>7.6520700000000001</v>
      </c>
      <c r="T16" s="19">
        <v>115.96144000000001</v>
      </c>
      <c r="U16" s="19">
        <v>93.293598333333335</v>
      </c>
      <c r="V16" s="19">
        <v>22.819407000000002</v>
      </c>
      <c r="W16" s="19">
        <v>84.335001333333338</v>
      </c>
      <c r="X16" s="19">
        <v>24.54692</v>
      </c>
      <c r="Y16" s="19">
        <v>50.374117999999996</v>
      </c>
      <c r="Z16" s="19">
        <v>53.524768333333327</v>
      </c>
      <c r="AA16" s="19">
        <v>23.072617000000001</v>
      </c>
    </row>
    <row r="17" spans="1:27" ht="17.25" customHeight="1">
      <c r="A17" s="91" t="s">
        <v>27</v>
      </c>
      <c r="B17" s="92" t="s">
        <v>28</v>
      </c>
      <c r="C17" s="93" t="s">
        <v>29</v>
      </c>
      <c r="D17" s="472">
        <f t="shared" si="3"/>
        <v>0</v>
      </c>
      <c r="E17" s="472">
        <f>D17/D$9*100</f>
        <v>0</v>
      </c>
      <c r="F17" s="19"/>
      <c r="G17" s="19"/>
      <c r="H17" s="19"/>
      <c r="I17" s="19"/>
      <c r="J17" s="19"/>
      <c r="K17" s="19"/>
      <c r="L17" s="19"/>
      <c r="M17" s="19"/>
      <c r="N17" s="19"/>
      <c r="O17" s="19"/>
      <c r="P17" s="19"/>
      <c r="Q17" s="19"/>
      <c r="R17" s="19"/>
      <c r="S17" s="19"/>
      <c r="T17" s="19"/>
      <c r="U17" s="19"/>
      <c r="V17" s="19"/>
      <c r="W17" s="19"/>
      <c r="X17" s="19"/>
      <c r="Y17" s="19"/>
      <c r="Z17" s="19"/>
      <c r="AA17" s="19"/>
    </row>
    <row r="18" spans="1:27" ht="20.100000000000001" customHeight="1">
      <c r="A18" s="88"/>
      <c r="B18" s="96" t="s">
        <v>30</v>
      </c>
      <c r="C18" s="90" t="s">
        <v>31</v>
      </c>
      <c r="D18" s="472">
        <f t="shared" si="3"/>
        <v>0</v>
      </c>
      <c r="E18" s="23"/>
      <c r="F18" s="24"/>
      <c r="G18" s="24"/>
      <c r="H18" s="24"/>
      <c r="I18" s="24"/>
      <c r="J18" s="24"/>
      <c r="K18" s="24"/>
      <c r="L18" s="24"/>
      <c r="M18" s="24"/>
      <c r="N18" s="24"/>
      <c r="O18" s="24"/>
      <c r="P18" s="24"/>
      <c r="Q18" s="24"/>
      <c r="R18" s="24"/>
      <c r="S18" s="24"/>
      <c r="T18" s="24"/>
      <c r="U18" s="24"/>
      <c r="V18" s="24"/>
      <c r="W18" s="24"/>
      <c r="X18" s="24"/>
      <c r="Y18" s="24"/>
      <c r="Z18" s="24"/>
      <c r="AA18" s="24"/>
    </row>
    <row r="19" spans="1:27" ht="20.100000000000001" customHeight="1">
      <c r="A19" s="88"/>
      <c r="B19" s="96" t="s">
        <v>32</v>
      </c>
      <c r="C19" s="90" t="s">
        <v>33</v>
      </c>
      <c r="D19" s="472">
        <f t="shared" si="3"/>
        <v>0</v>
      </c>
      <c r="E19" s="23"/>
      <c r="F19" s="24"/>
      <c r="G19" s="24"/>
      <c r="H19" s="24"/>
      <c r="I19" s="24"/>
      <c r="J19" s="24"/>
      <c r="K19" s="24"/>
      <c r="L19" s="24"/>
      <c r="M19" s="24"/>
      <c r="N19" s="24"/>
      <c r="O19" s="24"/>
      <c r="P19" s="24"/>
      <c r="Q19" s="24"/>
      <c r="R19" s="24"/>
      <c r="S19" s="24"/>
      <c r="T19" s="24"/>
      <c r="U19" s="24"/>
      <c r="V19" s="24"/>
      <c r="W19" s="24"/>
      <c r="X19" s="24"/>
      <c r="Y19" s="24"/>
      <c r="Z19" s="24"/>
      <c r="AA19" s="24"/>
    </row>
    <row r="20" spans="1:27" ht="34.5" customHeight="1">
      <c r="A20" s="88"/>
      <c r="B20" s="89" t="s">
        <v>34</v>
      </c>
      <c r="C20" s="90" t="s">
        <v>35</v>
      </c>
      <c r="D20" s="472">
        <f t="shared" si="3"/>
        <v>0</v>
      </c>
      <c r="E20" s="23"/>
      <c r="F20" s="24"/>
      <c r="G20" s="24"/>
      <c r="H20" s="24"/>
      <c r="I20" s="24"/>
      <c r="J20" s="24"/>
      <c r="K20" s="24"/>
      <c r="L20" s="24"/>
      <c r="M20" s="24"/>
      <c r="N20" s="24"/>
      <c r="O20" s="24"/>
      <c r="P20" s="24"/>
      <c r="Q20" s="24"/>
      <c r="R20" s="24"/>
      <c r="S20" s="24"/>
      <c r="T20" s="24"/>
      <c r="U20" s="24"/>
      <c r="V20" s="24"/>
      <c r="W20" s="24"/>
      <c r="X20" s="24"/>
      <c r="Y20" s="24"/>
      <c r="Z20" s="24"/>
      <c r="AA20" s="24"/>
    </row>
    <row r="21" spans="1:27" ht="17.25" customHeight="1">
      <c r="A21" s="91" t="s">
        <v>36</v>
      </c>
      <c r="B21" s="102" t="s">
        <v>37</v>
      </c>
      <c r="C21" s="93" t="s">
        <v>38</v>
      </c>
      <c r="D21" s="472">
        <f t="shared" si="3"/>
        <v>0</v>
      </c>
      <c r="E21" s="472">
        <f>D21/D$9*100</f>
        <v>0</v>
      </c>
      <c r="F21" s="19"/>
      <c r="G21" s="19"/>
      <c r="H21" s="19"/>
      <c r="I21" s="19"/>
      <c r="J21" s="19"/>
      <c r="K21" s="19"/>
      <c r="L21" s="19"/>
      <c r="M21" s="19"/>
      <c r="N21" s="19"/>
      <c r="O21" s="19"/>
      <c r="P21" s="19"/>
      <c r="Q21" s="19"/>
      <c r="R21" s="19"/>
      <c r="S21" s="19"/>
      <c r="T21" s="19"/>
      <c r="U21" s="19"/>
      <c r="V21" s="19"/>
      <c r="W21" s="19"/>
      <c r="X21" s="19"/>
      <c r="Y21" s="19"/>
      <c r="Z21" s="19"/>
      <c r="AA21" s="19"/>
    </row>
    <row r="22" spans="1:27" ht="20.100000000000001" customHeight="1">
      <c r="A22" s="88"/>
      <c r="B22" s="89" t="s">
        <v>39</v>
      </c>
      <c r="C22" s="90" t="s">
        <v>40</v>
      </c>
      <c r="D22" s="472">
        <f t="shared" si="3"/>
        <v>0</v>
      </c>
      <c r="E22" s="23"/>
      <c r="F22" s="24"/>
      <c r="G22" s="24"/>
      <c r="H22" s="24"/>
      <c r="I22" s="24"/>
      <c r="J22" s="24"/>
      <c r="K22" s="24"/>
      <c r="L22" s="24"/>
      <c r="M22" s="24"/>
      <c r="N22" s="24"/>
      <c r="O22" s="24"/>
      <c r="P22" s="24"/>
      <c r="Q22" s="24"/>
      <c r="R22" s="24"/>
      <c r="S22" s="24"/>
      <c r="T22" s="24"/>
      <c r="U22" s="24"/>
      <c r="V22" s="24"/>
      <c r="W22" s="24"/>
      <c r="X22" s="24"/>
      <c r="Y22" s="24"/>
      <c r="Z22" s="24"/>
      <c r="AA22" s="24"/>
    </row>
    <row r="23" spans="1:27" s="53" customFormat="1" ht="20.100000000000001" customHeight="1">
      <c r="A23" s="88"/>
      <c r="B23" s="89" t="s">
        <v>41</v>
      </c>
      <c r="C23" s="90" t="s">
        <v>42</v>
      </c>
      <c r="D23" s="472">
        <f t="shared" si="3"/>
        <v>0</v>
      </c>
      <c r="E23" s="23"/>
      <c r="F23" s="24"/>
      <c r="G23" s="24"/>
      <c r="H23" s="24"/>
      <c r="I23" s="24"/>
      <c r="J23" s="24"/>
      <c r="K23" s="24"/>
      <c r="L23" s="24"/>
      <c r="M23" s="24"/>
      <c r="N23" s="24"/>
      <c r="O23" s="24"/>
      <c r="P23" s="24"/>
      <c r="Q23" s="24"/>
      <c r="R23" s="24"/>
      <c r="S23" s="24"/>
      <c r="T23" s="24"/>
      <c r="U23" s="24"/>
      <c r="V23" s="24"/>
      <c r="W23" s="24"/>
      <c r="X23" s="24"/>
      <c r="Y23" s="24"/>
      <c r="Z23" s="24"/>
      <c r="AA23" s="24"/>
    </row>
    <row r="24" spans="1:27" ht="30">
      <c r="A24" s="88"/>
      <c r="B24" s="89" t="s">
        <v>43</v>
      </c>
      <c r="C24" s="90" t="s">
        <v>44</v>
      </c>
      <c r="D24" s="472">
        <f t="shared" si="3"/>
        <v>0</v>
      </c>
      <c r="E24" s="23"/>
      <c r="F24" s="24"/>
      <c r="G24" s="24"/>
      <c r="H24" s="24"/>
      <c r="I24" s="24"/>
      <c r="J24" s="24"/>
      <c r="K24" s="24"/>
      <c r="L24" s="24"/>
      <c r="M24" s="24"/>
      <c r="N24" s="24"/>
      <c r="O24" s="24"/>
      <c r="P24" s="24"/>
      <c r="Q24" s="24"/>
      <c r="R24" s="24"/>
      <c r="S24" s="24"/>
      <c r="T24" s="24"/>
      <c r="U24" s="24"/>
      <c r="V24" s="24"/>
      <c r="W24" s="24"/>
      <c r="X24" s="24"/>
      <c r="Y24" s="24"/>
      <c r="Z24" s="24"/>
      <c r="AA24" s="24"/>
    </row>
    <row r="25" spans="1:27" s="53" customFormat="1" ht="19.5" customHeight="1">
      <c r="A25" s="91" t="s">
        <v>45</v>
      </c>
      <c r="B25" s="92" t="s">
        <v>46</v>
      </c>
      <c r="C25" s="93" t="s">
        <v>47</v>
      </c>
      <c r="D25" s="472">
        <f t="shared" si="3"/>
        <v>0</v>
      </c>
      <c r="E25" s="472">
        <f>D25/D$9*100</f>
        <v>0</v>
      </c>
      <c r="F25" s="19"/>
      <c r="G25" s="19"/>
      <c r="H25" s="19"/>
      <c r="I25" s="19"/>
      <c r="J25" s="19"/>
      <c r="K25" s="19"/>
      <c r="L25" s="19"/>
      <c r="M25" s="19"/>
      <c r="N25" s="19"/>
      <c r="O25" s="19"/>
      <c r="P25" s="19"/>
      <c r="Q25" s="19"/>
      <c r="R25" s="19"/>
      <c r="S25" s="19"/>
      <c r="T25" s="19"/>
      <c r="U25" s="19"/>
      <c r="V25" s="19"/>
      <c r="W25" s="19"/>
      <c r="X25" s="19"/>
      <c r="Y25" s="19"/>
      <c r="Z25" s="19"/>
      <c r="AA25" s="19"/>
    </row>
    <row r="26" spans="1:27" ht="33.75" customHeight="1">
      <c r="A26" s="88"/>
      <c r="B26" s="89" t="s">
        <v>48</v>
      </c>
      <c r="C26" s="90" t="s">
        <v>49</v>
      </c>
      <c r="D26" s="472">
        <f t="shared" si="3"/>
        <v>0</v>
      </c>
      <c r="E26" s="23"/>
      <c r="F26" s="24"/>
      <c r="G26" s="24"/>
      <c r="H26" s="24"/>
      <c r="I26" s="24"/>
      <c r="J26" s="24"/>
      <c r="K26" s="24"/>
      <c r="L26" s="24"/>
      <c r="M26" s="24"/>
      <c r="N26" s="24"/>
      <c r="O26" s="24"/>
      <c r="P26" s="24"/>
      <c r="Q26" s="24"/>
      <c r="R26" s="24"/>
      <c r="S26" s="24"/>
      <c r="T26" s="24"/>
      <c r="U26" s="24"/>
      <c r="V26" s="24"/>
      <c r="W26" s="24"/>
      <c r="X26" s="24"/>
      <c r="Y26" s="24"/>
      <c r="Z26" s="24"/>
      <c r="AA26" s="24"/>
    </row>
    <row r="27" spans="1:27" ht="20.100000000000001" customHeight="1">
      <c r="A27" s="88"/>
      <c r="B27" s="96" t="s">
        <v>50</v>
      </c>
      <c r="C27" s="90" t="s">
        <v>51</v>
      </c>
      <c r="D27" s="472">
        <f t="shared" si="3"/>
        <v>0</v>
      </c>
      <c r="E27" s="23"/>
      <c r="F27" s="273"/>
      <c r="G27" s="24"/>
      <c r="H27" s="24"/>
      <c r="I27" s="24"/>
      <c r="J27" s="24"/>
      <c r="K27" s="24"/>
      <c r="L27" s="24"/>
      <c r="M27" s="24"/>
      <c r="N27" s="24"/>
      <c r="O27" s="24"/>
      <c r="P27" s="24"/>
      <c r="Q27" s="24"/>
      <c r="R27" s="24"/>
      <c r="S27" s="24"/>
      <c r="T27" s="24"/>
      <c r="U27" s="24"/>
      <c r="V27" s="24"/>
      <c r="W27" s="24"/>
      <c r="X27" s="24"/>
      <c r="Y27" s="24"/>
      <c r="Z27" s="24"/>
      <c r="AA27" s="24"/>
    </row>
    <row r="28" spans="1:27" ht="20.100000000000001" customHeight="1">
      <c r="A28" s="88"/>
      <c r="B28" s="96" t="s">
        <v>52</v>
      </c>
      <c r="C28" s="90" t="s">
        <v>53</v>
      </c>
      <c r="D28" s="472">
        <f t="shared" si="3"/>
        <v>0</v>
      </c>
      <c r="E28" s="23"/>
      <c r="F28" s="24"/>
      <c r="G28" s="24"/>
      <c r="H28" s="24"/>
      <c r="I28" s="24"/>
      <c r="J28" s="24"/>
      <c r="K28" s="24"/>
      <c r="L28" s="24"/>
      <c r="M28" s="24"/>
      <c r="N28" s="24"/>
      <c r="O28" s="24"/>
      <c r="P28" s="24"/>
      <c r="Q28" s="24"/>
      <c r="R28" s="24"/>
      <c r="S28" s="24"/>
      <c r="T28" s="24"/>
      <c r="U28" s="24"/>
      <c r="V28" s="24"/>
      <c r="W28" s="24"/>
      <c r="X28" s="24"/>
      <c r="Y28" s="24"/>
      <c r="Z28" s="24"/>
      <c r="AA28" s="24"/>
    </row>
    <row r="29" spans="1:27" ht="17.25" customHeight="1">
      <c r="A29" s="91" t="s">
        <v>54</v>
      </c>
      <c r="B29" s="97" t="s">
        <v>55</v>
      </c>
      <c r="C29" s="93" t="s">
        <v>56</v>
      </c>
      <c r="D29" s="472">
        <f t="shared" si="3"/>
        <v>212.54350000000002</v>
      </c>
      <c r="E29" s="472">
        <f>D29/D$9*100</f>
        <v>2.0155198526246263</v>
      </c>
      <c r="F29" s="19"/>
      <c r="G29" s="19">
        <v>30.164600999999998</v>
      </c>
      <c r="H29" s="19">
        <v>1.4262220000000001</v>
      </c>
      <c r="I29" s="19">
        <v>14.997344999999999</v>
      </c>
      <c r="J29" s="19">
        <v>7.3052330000000003</v>
      </c>
      <c r="K29" s="19">
        <v>5.8580610000000002</v>
      </c>
      <c r="L29" s="19">
        <v>15.475675999999998</v>
      </c>
      <c r="M29" s="19">
        <v>6.0466379999999997</v>
      </c>
      <c r="N29" s="19">
        <v>4.6956239999999996</v>
      </c>
      <c r="O29" s="19">
        <v>6.6198899999999998</v>
      </c>
      <c r="P29" s="19">
        <v>8.6975020000000001</v>
      </c>
      <c r="Q29" s="19">
        <v>12.065880999999999</v>
      </c>
      <c r="R29" s="19">
        <v>8.4937000000000005</v>
      </c>
      <c r="S29" s="19">
        <v>2.520861</v>
      </c>
      <c r="T29" s="19">
        <v>27.314318</v>
      </c>
      <c r="U29" s="19">
        <v>7.3784320000000001</v>
      </c>
      <c r="V29" s="19">
        <v>7.8727820000000008</v>
      </c>
      <c r="W29" s="19">
        <v>10.830349999999999</v>
      </c>
      <c r="X29" s="19">
        <v>4.91099</v>
      </c>
      <c r="Y29" s="19">
        <v>15.973497</v>
      </c>
      <c r="Z29" s="19">
        <v>10.316160999999999</v>
      </c>
      <c r="AA29" s="19">
        <v>3.579736</v>
      </c>
    </row>
    <row r="30" spans="1:27" ht="20.100000000000001" customHeight="1">
      <c r="A30" s="91" t="s">
        <v>57</v>
      </c>
      <c r="B30" s="97" t="s">
        <v>58</v>
      </c>
      <c r="C30" s="93" t="s">
        <v>59</v>
      </c>
      <c r="D30" s="472">
        <f t="shared" si="3"/>
        <v>0</v>
      </c>
      <c r="E30" s="472">
        <f>D30/D$9*100</f>
        <v>0</v>
      </c>
      <c r="F30" s="19"/>
      <c r="G30" s="19">
        <v>0</v>
      </c>
      <c r="H30" s="19">
        <v>0</v>
      </c>
      <c r="I30" s="19">
        <v>0</v>
      </c>
      <c r="J30" s="19">
        <v>0</v>
      </c>
      <c r="K30" s="19">
        <v>0</v>
      </c>
      <c r="L30" s="19">
        <v>0</v>
      </c>
      <c r="M30" s="19">
        <v>0</v>
      </c>
      <c r="N30" s="19">
        <v>0</v>
      </c>
      <c r="O30" s="19">
        <v>0</v>
      </c>
      <c r="P30" s="19">
        <v>0</v>
      </c>
      <c r="Q30" s="19">
        <v>0</v>
      </c>
      <c r="R30" s="19">
        <v>0</v>
      </c>
      <c r="S30" s="19">
        <v>0</v>
      </c>
      <c r="T30" s="19">
        <v>0</v>
      </c>
      <c r="U30" s="19">
        <v>0</v>
      </c>
      <c r="V30" s="19">
        <v>0</v>
      </c>
      <c r="W30" s="19">
        <v>0</v>
      </c>
      <c r="X30" s="19">
        <v>0</v>
      </c>
      <c r="Y30" s="19">
        <v>0</v>
      </c>
      <c r="Z30" s="19">
        <v>0</v>
      </c>
      <c r="AA30" s="19">
        <v>0</v>
      </c>
    </row>
    <row r="31" spans="1:27" ht="17.25" customHeight="1">
      <c r="A31" s="91" t="s">
        <v>60</v>
      </c>
      <c r="B31" s="97" t="s">
        <v>61</v>
      </c>
      <c r="C31" s="93" t="s">
        <v>62</v>
      </c>
      <c r="D31" s="472">
        <f t="shared" si="3"/>
        <v>60.555385999999999</v>
      </c>
      <c r="E31" s="472">
        <f>D31/D$9*100</f>
        <v>0.57423813321201223</v>
      </c>
      <c r="F31" s="19"/>
      <c r="G31" s="19">
        <v>5.8595740000000003</v>
      </c>
      <c r="H31" s="19">
        <v>0</v>
      </c>
      <c r="I31" s="19">
        <v>0</v>
      </c>
      <c r="J31" s="19">
        <v>7</v>
      </c>
      <c r="K31" s="19">
        <v>0</v>
      </c>
      <c r="L31" s="19">
        <v>13.129200000000001</v>
      </c>
      <c r="M31" s="19">
        <v>0</v>
      </c>
      <c r="N31" s="19">
        <v>0.231325</v>
      </c>
      <c r="O31" s="19">
        <v>0</v>
      </c>
      <c r="P31" s="19">
        <v>0</v>
      </c>
      <c r="Q31" s="19">
        <v>5</v>
      </c>
      <c r="R31" s="19">
        <v>0.15526200000000001</v>
      </c>
      <c r="S31" s="19">
        <v>0</v>
      </c>
      <c r="T31" s="19">
        <v>1</v>
      </c>
      <c r="U31" s="19">
        <v>1.1633640000000001</v>
      </c>
      <c r="V31" s="19">
        <v>0</v>
      </c>
      <c r="W31" s="19">
        <v>0.33527400000000002</v>
      </c>
      <c r="X31" s="19">
        <v>0</v>
      </c>
      <c r="Y31" s="19">
        <v>5.9449000000000002E-2</v>
      </c>
      <c r="Z31" s="19">
        <v>26.621938</v>
      </c>
      <c r="AA31" s="19">
        <v>0</v>
      </c>
    </row>
    <row r="32" spans="1:27" ht="17.25" customHeight="1">
      <c r="A32" s="81" t="s">
        <v>63</v>
      </c>
      <c r="B32" s="98" t="s">
        <v>64</v>
      </c>
      <c r="C32" s="82" t="s">
        <v>65</v>
      </c>
      <c r="D32" s="14">
        <f>SUM(D34:D43)+SUM(D61:D74)</f>
        <v>3534.2497453333331</v>
      </c>
      <c r="E32" s="13">
        <f>D32/D$7*100</f>
        <v>25.101930014954149</v>
      </c>
      <c r="F32" s="14"/>
      <c r="G32" s="14">
        <f t="shared" ref="G32:M32" si="4">SUM(G34:G43)+SUM(G61:G74)</f>
        <v>216.10106066666668</v>
      </c>
      <c r="H32" s="14">
        <f t="shared" si="4"/>
        <v>26.554705999999996</v>
      </c>
      <c r="I32" s="14">
        <f t="shared" si="4"/>
        <v>128.88566800000001</v>
      </c>
      <c r="J32" s="14">
        <f t="shared" si="4"/>
        <v>173.38708000000003</v>
      </c>
      <c r="K32" s="14">
        <f t="shared" si="4"/>
        <v>334.7371573333333</v>
      </c>
      <c r="L32" s="14">
        <f t="shared" si="4"/>
        <v>184.03526033333333</v>
      </c>
      <c r="M32" s="14">
        <f t="shared" si="4"/>
        <v>75.748615999999998</v>
      </c>
      <c r="N32" s="14">
        <f t="shared" ref="N32:AA32" si="5">SUM(N34:N43)+SUM(N61:N74)</f>
        <v>101.540851</v>
      </c>
      <c r="O32" s="14">
        <f t="shared" si="5"/>
        <v>167.701899</v>
      </c>
      <c r="P32" s="14">
        <f t="shared" si="5"/>
        <v>164.09937600000001</v>
      </c>
      <c r="Q32" s="14">
        <f t="shared" si="5"/>
        <v>260.52323633333333</v>
      </c>
      <c r="R32" s="14">
        <f t="shared" si="5"/>
        <v>255.975853</v>
      </c>
      <c r="S32" s="14">
        <f t="shared" si="5"/>
        <v>42.148431000000009</v>
      </c>
      <c r="T32" s="14">
        <f t="shared" si="5"/>
        <v>421.31543700000003</v>
      </c>
      <c r="U32" s="14">
        <f t="shared" si="5"/>
        <v>228.94532566666675</v>
      </c>
      <c r="V32" s="14">
        <f t="shared" si="5"/>
        <v>205.82937000000004</v>
      </c>
      <c r="W32" s="14">
        <f t="shared" si="5"/>
        <v>112.92310099999999</v>
      </c>
      <c r="X32" s="14">
        <f t="shared" si="5"/>
        <v>66.713470999999998</v>
      </c>
      <c r="Y32" s="14">
        <f t="shared" si="5"/>
        <v>191.86988499999998</v>
      </c>
      <c r="Z32" s="14">
        <f t="shared" si="5"/>
        <v>140.21414800000002</v>
      </c>
      <c r="AA32" s="14">
        <f t="shared" si="5"/>
        <v>34.999812999999996</v>
      </c>
    </row>
    <row r="33" spans="1:27" s="57" customFormat="1" ht="18" customHeight="1">
      <c r="A33" s="88"/>
      <c r="B33" s="89" t="s">
        <v>66</v>
      </c>
      <c r="C33" s="90"/>
      <c r="D33" s="23"/>
      <c r="E33" s="23"/>
      <c r="F33" s="24"/>
      <c r="G33" s="24"/>
      <c r="H33" s="24"/>
      <c r="I33" s="24"/>
      <c r="J33" s="24"/>
      <c r="K33" s="24"/>
      <c r="L33" s="24"/>
      <c r="M33" s="24"/>
      <c r="N33" s="24"/>
      <c r="O33" s="24"/>
      <c r="P33" s="24"/>
      <c r="Q33" s="24"/>
      <c r="R33" s="24"/>
      <c r="S33" s="24"/>
      <c r="T33" s="24"/>
      <c r="U33" s="24"/>
      <c r="V33" s="24"/>
      <c r="W33" s="24"/>
      <c r="X33" s="24"/>
      <c r="Y33" s="24"/>
      <c r="Z33" s="24"/>
      <c r="AA33" s="24"/>
    </row>
    <row r="34" spans="1:27" ht="17.25" customHeight="1">
      <c r="A34" s="91" t="s">
        <v>67</v>
      </c>
      <c r="B34" s="97" t="s">
        <v>68</v>
      </c>
      <c r="C34" s="93" t="s">
        <v>69</v>
      </c>
      <c r="D34" s="472">
        <f t="shared" ref="D34:D43" si="6">SUM(F34:AA34)</f>
        <v>168.718436</v>
      </c>
      <c r="E34" s="472">
        <f>D34/D$32*100</f>
        <v>4.7738119306021849</v>
      </c>
      <c r="F34" s="19"/>
      <c r="G34" s="19">
        <v>6.0523939999999996</v>
      </c>
      <c r="H34" s="19">
        <v>0</v>
      </c>
      <c r="I34" s="19">
        <v>0</v>
      </c>
      <c r="J34" s="19">
        <v>0</v>
      </c>
      <c r="K34" s="19">
        <v>25.309379</v>
      </c>
      <c r="L34" s="19">
        <v>6.810092</v>
      </c>
      <c r="M34" s="19">
        <v>0</v>
      </c>
      <c r="N34" s="19">
        <v>23.615157</v>
      </c>
      <c r="O34" s="19">
        <v>0</v>
      </c>
      <c r="P34" s="19">
        <v>0</v>
      </c>
      <c r="Q34" s="19">
        <v>15</v>
      </c>
      <c r="R34" s="19">
        <v>1.823834</v>
      </c>
      <c r="S34" s="19">
        <v>0</v>
      </c>
      <c r="T34" s="19">
        <v>88.903948</v>
      </c>
      <c r="U34" s="19">
        <v>0</v>
      </c>
      <c r="V34" s="19">
        <v>1.203632</v>
      </c>
      <c r="W34" s="19">
        <v>0</v>
      </c>
      <c r="X34" s="19">
        <v>0</v>
      </c>
      <c r="Y34" s="19">
        <v>0</v>
      </c>
      <c r="Z34" s="19">
        <v>0</v>
      </c>
      <c r="AA34" s="19">
        <v>0</v>
      </c>
    </row>
    <row r="35" spans="1:27" ht="17.25" customHeight="1">
      <c r="A35" s="91" t="s">
        <v>70</v>
      </c>
      <c r="B35" s="97" t="s">
        <v>71</v>
      </c>
      <c r="C35" s="93" t="s">
        <v>72</v>
      </c>
      <c r="D35" s="472">
        <f t="shared" si="6"/>
        <v>1.1998139999999997</v>
      </c>
      <c r="E35" s="472">
        <f t="shared" ref="E35:E43" si="7">D35/D$32*100</f>
        <v>3.3948195132057345E-2</v>
      </c>
      <c r="F35" s="19"/>
      <c r="G35" s="19">
        <v>0</v>
      </c>
      <c r="H35" s="19">
        <v>0</v>
      </c>
      <c r="I35" s="19">
        <v>0</v>
      </c>
      <c r="J35" s="19">
        <v>0</v>
      </c>
      <c r="K35" s="19">
        <v>0</v>
      </c>
      <c r="L35" s="19">
        <v>0.15</v>
      </c>
      <c r="M35" s="19">
        <v>0</v>
      </c>
      <c r="N35" s="19">
        <v>0.2</v>
      </c>
      <c r="O35" s="19">
        <v>0</v>
      </c>
      <c r="P35" s="19">
        <v>0</v>
      </c>
      <c r="Q35" s="19">
        <v>0.3</v>
      </c>
      <c r="R35" s="19">
        <v>0</v>
      </c>
      <c r="S35" s="19">
        <v>0</v>
      </c>
      <c r="T35" s="19">
        <v>0.35</v>
      </c>
      <c r="U35" s="19">
        <v>4.9813999999999997E-2</v>
      </c>
      <c r="V35" s="19">
        <v>0</v>
      </c>
      <c r="W35" s="19">
        <v>0.15</v>
      </c>
      <c r="X35" s="19">
        <v>0</v>
      </c>
      <c r="Y35" s="19">
        <v>0</v>
      </c>
      <c r="Z35" s="19">
        <v>0</v>
      </c>
      <c r="AA35" s="19">
        <v>0</v>
      </c>
    </row>
    <row r="36" spans="1:27" ht="17.25" customHeight="1">
      <c r="A36" s="91" t="s">
        <v>73</v>
      </c>
      <c r="B36" s="97" t="s">
        <v>74</v>
      </c>
      <c r="C36" s="93" t="s">
        <v>75</v>
      </c>
      <c r="D36" s="472">
        <f t="shared" si="6"/>
        <v>0</v>
      </c>
      <c r="E36" s="472">
        <f t="shared" si="7"/>
        <v>0</v>
      </c>
      <c r="F36" s="19"/>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row>
    <row r="37" spans="1:27" ht="17.25" customHeight="1">
      <c r="A37" s="91"/>
      <c r="B37" s="92" t="s">
        <v>77</v>
      </c>
      <c r="C37" s="93" t="s">
        <v>78</v>
      </c>
      <c r="D37" s="472">
        <f t="shared" si="6"/>
        <v>0</v>
      </c>
      <c r="E37" s="472">
        <f t="shared" si="7"/>
        <v>0</v>
      </c>
      <c r="F37" s="19"/>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row>
    <row r="38" spans="1:27" ht="17.25" customHeight="1">
      <c r="A38" s="91" t="s">
        <v>76</v>
      </c>
      <c r="B38" s="97" t="s">
        <v>79</v>
      </c>
      <c r="C38" s="93" t="s">
        <v>80</v>
      </c>
      <c r="D38" s="472">
        <f t="shared" si="6"/>
        <v>75</v>
      </c>
      <c r="E38" s="472">
        <f t="shared" si="7"/>
        <v>2.1220911198771657</v>
      </c>
      <c r="F38" s="19"/>
      <c r="G38" s="19">
        <v>0</v>
      </c>
      <c r="H38" s="19">
        <v>0</v>
      </c>
      <c r="I38" s="19">
        <v>0</v>
      </c>
      <c r="J38" s="19">
        <v>0</v>
      </c>
      <c r="K38" s="19">
        <v>0</v>
      </c>
      <c r="L38" s="19">
        <v>0</v>
      </c>
      <c r="M38" s="19">
        <v>0</v>
      </c>
      <c r="N38" s="19">
        <v>0</v>
      </c>
      <c r="O38" s="19">
        <v>0</v>
      </c>
      <c r="P38" s="19">
        <v>0</v>
      </c>
      <c r="Q38" s="19">
        <v>0</v>
      </c>
      <c r="R38" s="19">
        <v>75</v>
      </c>
      <c r="S38" s="19">
        <v>0</v>
      </c>
      <c r="T38" s="19">
        <v>0</v>
      </c>
      <c r="U38" s="19">
        <v>0</v>
      </c>
      <c r="V38" s="19">
        <v>0</v>
      </c>
      <c r="W38" s="19">
        <v>0</v>
      </c>
      <c r="X38" s="19">
        <v>0</v>
      </c>
      <c r="Y38" s="19">
        <v>0</v>
      </c>
      <c r="Z38" s="19">
        <v>0</v>
      </c>
      <c r="AA38" s="19">
        <v>0</v>
      </c>
    </row>
    <row r="39" spans="1:27" ht="17.25" customHeight="1">
      <c r="A39" s="91" t="s">
        <v>81</v>
      </c>
      <c r="B39" s="97" t="s">
        <v>82</v>
      </c>
      <c r="C39" s="93" t="s">
        <v>83</v>
      </c>
      <c r="D39" s="472">
        <f t="shared" si="6"/>
        <v>21.900535000000001</v>
      </c>
      <c r="E39" s="472">
        <f t="shared" si="7"/>
        <v>0.61966574458745416</v>
      </c>
      <c r="F39" s="19"/>
      <c r="G39" s="19">
        <v>0.37537900000000002</v>
      </c>
      <c r="H39" s="19">
        <v>0</v>
      </c>
      <c r="I39" s="19">
        <v>0</v>
      </c>
      <c r="J39" s="19">
        <v>0.2</v>
      </c>
      <c r="K39" s="19">
        <v>18.221093</v>
      </c>
      <c r="L39" s="19">
        <v>0</v>
      </c>
      <c r="M39" s="19">
        <v>0</v>
      </c>
      <c r="N39" s="19">
        <v>0</v>
      </c>
      <c r="O39" s="19">
        <v>6.3381000000000007E-2</v>
      </c>
      <c r="P39" s="19">
        <v>0.57000000000000006</v>
      </c>
      <c r="Q39" s="19">
        <v>0.2</v>
      </c>
      <c r="R39" s="19">
        <v>0.2</v>
      </c>
      <c r="S39" s="19">
        <v>0</v>
      </c>
      <c r="T39" s="19">
        <v>1.5430570000000003</v>
      </c>
      <c r="U39" s="19">
        <v>0.19809299999999999</v>
      </c>
      <c r="V39" s="19">
        <v>0</v>
      </c>
      <c r="W39" s="19">
        <v>0.12953200000000001</v>
      </c>
      <c r="X39" s="19">
        <v>0.2</v>
      </c>
      <c r="Y39" s="19">
        <v>0</v>
      </c>
      <c r="Z39" s="19">
        <v>0</v>
      </c>
      <c r="AA39" s="19">
        <v>0</v>
      </c>
    </row>
    <row r="40" spans="1:27" ht="17.25" customHeight="1">
      <c r="A40" s="91" t="s">
        <v>84</v>
      </c>
      <c r="B40" s="99" t="s">
        <v>85</v>
      </c>
      <c r="C40" s="93" t="s">
        <v>86</v>
      </c>
      <c r="D40" s="472">
        <f t="shared" si="6"/>
        <v>28.872309000000005</v>
      </c>
      <c r="E40" s="472">
        <f t="shared" si="7"/>
        <v>0.81692894052332776</v>
      </c>
      <c r="F40" s="19"/>
      <c r="G40" s="19">
        <v>0.51896100000000001</v>
      </c>
      <c r="H40" s="19">
        <v>0</v>
      </c>
      <c r="I40" s="19">
        <v>2.0840999999999998E-2</v>
      </c>
      <c r="J40" s="19">
        <v>1.0119290000000001</v>
      </c>
      <c r="K40" s="19">
        <v>0</v>
      </c>
      <c r="L40" s="19">
        <v>5.567431</v>
      </c>
      <c r="M40" s="19">
        <v>1.5</v>
      </c>
      <c r="N40" s="19">
        <v>0.05</v>
      </c>
      <c r="O40" s="19">
        <v>2.4056999999999999E-2</v>
      </c>
      <c r="P40" s="19">
        <v>0.42410500000000001</v>
      </c>
      <c r="Q40" s="19">
        <v>2.9719060000000002</v>
      </c>
      <c r="R40" s="19">
        <v>6.391184</v>
      </c>
      <c r="S40" s="19">
        <v>0</v>
      </c>
      <c r="T40" s="19">
        <v>0.870645</v>
      </c>
      <c r="U40" s="19">
        <v>1.0703</v>
      </c>
      <c r="V40" s="19">
        <v>0.79407700000000003</v>
      </c>
      <c r="W40" s="19">
        <v>0.90668599999999999</v>
      </c>
      <c r="X40" s="19">
        <v>0.39</v>
      </c>
      <c r="Y40" s="19">
        <v>6.3253569999999995</v>
      </c>
      <c r="Z40" s="19">
        <v>3.483E-2</v>
      </c>
      <c r="AA40" s="19">
        <v>0</v>
      </c>
    </row>
    <row r="41" spans="1:27" ht="17.25" customHeight="1">
      <c r="A41" s="91" t="s">
        <v>87</v>
      </c>
      <c r="B41" s="97" t="s">
        <v>88</v>
      </c>
      <c r="C41" s="93" t="s">
        <v>89</v>
      </c>
      <c r="D41" s="472">
        <f t="shared" si="6"/>
        <v>3.2216000000000002E-2</v>
      </c>
      <c r="E41" s="472">
        <f t="shared" si="7"/>
        <v>9.1153716690617022E-4</v>
      </c>
      <c r="F41" s="19"/>
      <c r="G41" s="19">
        <v>0</v>
      </c>
      <c r="H41" s="19">
        <v>0</v>
      </c>
      <c r="I41" s="19">
        <v>3.2216000000000002E-2</v>
      </c>
      <c r="J41" s="19">
        <v>0</v>
      </c>
      <c r="K41" s="19">
        <v>0</v>
      </c>
      <c r="L41" s="19">
        <v>0</v>
      </c>
      <c r="M41" s="19">
        <v>0</v>
      </c>
      <c r="N41" s="19">
        <v>0</v>
      </c>
      <c r="O41" s="19">
        <v>0</v>
      </c>
      <c r="P41" s="19">
        <v>0</v>
      </c>
      <c r="Q41" s="19">
        <v>0</v>
      </c>
      <c r="R41" s="19">
        <v>0</v>
      </c>
      <c r="S41" s="19">
        <v>0</v>
      </c>
      <c r="T41" s="19">
        <v>0</v>
      </c>
      <c r="U41" s="19">
        <v>0</v>
      </c>
      <c r="V41" s="19">
        <v>0</v>
      </c>
      <c r="W41" s="19">
        <v>0</v>
      </c>
      <c r="X41" s="19">
        <v>0</v>
      </c>
      <c r="Y41" s="19">
        <v>0</v>
      </c>
      <c r="Z41" s="19">
        <v>0</v>
      </c>
      <c r="AA41" s="19">
        <v>0</v>
      </c>
    </row>
    <row r="42" spans="1:27" s="53" customFormat="1" ht="30">
      <c r="A42" s="91" t="s">
        <v>90</v>
      </c>
      <c r="B42" s="100" t="s">
        <v>91</v>
      </c>
      <c r="C42" s="93" t="s">
        <v>92</v>
      </c>
      <c r="D42" s="472">
        <f t="shared" si="6"/>
        <v>45.245572000000003</v>
      </c>
      <c r="E42" s="472">
        <f>D42/D$32*100</f>
        <v>1.2802030207328392</v>
      </c>
      <c r="F42" s="473"/>
      <c r="G42" s="473">
        <v>18.720646000000002</v>
      </c>
      <c r="H42" s="473">
        <v>0</v>
      </c>
      <c r="I42" s="473">
        <v>0.5</v>
      </c>
      <c r="J42" s="473">
        <v>3.82</v>
      </c>
      <c r="K42" s="473">
        <v>0</v>
      </c>
      <c r="L42" s="473">
        <v>0.11906600000000001</v>
      </c>
      <c r="M42" s="473">
        <v>0</v>
      </c>
      <c r="N42" s="473">
        <v>0</v>
      </c>
      <c r="O42" s="473">
        <v>2.9525399999999999</v>
      </c>
      <c r="P42" s="473">
        <v>0.13331999999999999</v>
      </c>
      <c r="Q42" s="473">
        <v>0</v>
      </c>
      <c r="R42" s="473">
        <v>0</v>
      </c>
      <c r="S42" s="473">
        <v>0</v>
      </c>
      <c r="T42" s="473">
        <v>5</v>
      </c>
      <c r="U42" s="473">
        <v>14</v>
      </c>
      <c r="V42" s="473">
        <v>0</v>
      </c>
      <c r="W42" s="473">
        <v>0</v>
      </c>
      <c r="X42" s="473">
        <v>0</v>
      </c>
      <c r="Y42" s="473">
        <v>0</v>
      </c>
      <c r="Z42" s="473">
        <v>0</v>
      </c>
      <c r="AA42" s="473">
        <v>0</v>
      </c>
    </row>
    <row r="43" spans="1:27" ht="30" customHeight="1">
      <c r="A43" s="91" t="s">
        <v>93</v>
      </c>
      <c r="B43" s="99" t="s">
        <v>94</v>
      </c>
      <c r="C43" s="93" t="s">
        <v>95</v>
      </c>
      <c r="D43" s="472">
        <f t="shared" si="6"/>
        <v>2327.3371083333332</v>
      </c>
      <c r="E43" s="472">
        <f t="shared" si="7"/>
        <v>65.850952140730229</v>
      </c>
      <c r="F43" s="19"/>
      <c r="G43" s="19">
        <f t="shared" ref="G43:AA43" si="8">SUM(G45:G60)</f>
        <v>85.997120666666675</v>
      </c>
      <c r="H43" s="19">
        <f t="shared" si="8"/>
        <v>19.682589999999998</v>
      </c>
      <c r="I43" s="19">
        <f t="shared" si="8"/>
        <v>74.539156000000006</v>
      </c>
      <c r="J43" s="19">
        <f t="shared" si="8"/>
        <v>100.18648300000001</v>
      </c>
      <c r="K43" s="19">
        <f t="shared" si="8"/>
        <v>259.07931533333334</v>
      </c>
      <c r="L43" s="19">
        <f t="shared" si="8"/>
        <v>104.69763333333333</v>
      </c>
      <c r="M43" s="19">
        <f t="shared" si="8"/>
        <v>51.285337000000006</v>
      </c>
      <c r="N43" s="19">
        <f t="shared" si="8"/>
        <v>63.009717000000002</v>
      </c>
      <c r="O43" s="19">
        <f t="shared" si="8"/>
        <v>113.083676</v>
      </c>
      <c r="P43" s="19">
        <f t="shared" si="8"/>
        <v>142.954294</v>
      </c>
      <c r="Q43" s="19">
        <f t="shared" si="8"/>
        <v>205.76226033333336</v>
      </c>
      <c r="R43" s="19">
        <f t="shared" si="8"/>
        <v>128.967795</v>
      </c>
      <c r="S43" s="19">
        <f t="shared" si="8"/>
        <v>35.022148000000008</v>
      </c>
      <c r="T43" s="19">
        <f t="shared" si="8"/>
        <v>215.98479699999999</v>
      </c>
      <c r="U43" s="19">
        <f t="shared" si="8"/>
        <v>175.31967766666673</v>
      </c>
      <c r="V43" s="19">
        <f t="shared" si="8"/>
        <v>176.26831900000005</v>
      </c>
      <c r="W43" s="19">
        <f t="shared" si="8"/>
        <v>83.420225999999985</v>
      </c>
      <c r="X43" s="19">
        <f t="shared" si="8"/>
        <v>52.917445999999998</v>
      </c>
      <c r="Y43" s="19">
        <f t="shared" si="8"/>
        <v>105.082474</v>
      </c>
      <c r="Z43" s="19">
        <f t="shared" si="8"/>
        <v>105.146449</v>
      </c>
      <c r="AA43" s="19">
        <f t="shared" si="8"/>
        <v>28.930194</v>
      </c>
    </row>
    <row r="44" spans="1:27" s="57" customFormat="1" ht="18" customHeight="1">
      <c r="A44" s="88"/>
      <c r="B44" s="89" t="s">
        <v>66</v>
      </c>
      <c r="C44" s="90"/>
      <c r="D44" s="23"/>
      <c r="E44" s="23"/>
      <c r="F44" s="24"/>
      <c r="G44" s="24"/>
      <c r="H44" s="24"/>
      <c r="I44" s="24"/>
      <c r="J44" s="24"/>
      <c r="K44" s="24"/>
      <c r="L44" s="24"/>
      <c r="M44" s="24"/>
      <c r="N44" s="24"/>
      <c r="O44" s="24"/>
      <c r="P44" s="24"/>
      <c r="Q44" s="24"/>
      <c r="R44" s="24"/>
      <c r="S44" s="24"/>
      <c r="T44" s="24"/>
      <c r="U44" s="24"/>
      <c r="V44" s="24"/>
      <c r="W44" s="24"/>
      <c r="X44" s="24"/>
      <c r="Y44" s="24"/>
      <c r="Z44" s="24"/>
      <c r="AA44" s="24"/>
    </row>
    <row r="45" spans="1:27" ht="18" customHeight="1">
      <c r="A45" s="91" t="s">
        <v>96</v>
      </c>
      <c r="B45" s="99" t="s">
        <v>97</v>
      </c>
      <c r="C45" s="93" t="s">
        <v>98</v>
      </c>
      <c r="D45" s="472">
        <f t="shared" ref="D45:D75" si="9">SUM(F45:AA45)</f>
        <v>1723.3001290000004</v>
      </c>
      <c r="E45" s="472">
        <f t="shared" ref="E45:E52" si="10">D45/D$43*100</f>
        <v>74.046004028788957</v>
      </c>
      <c r="F45" s="473"/>
      <c r="G45" s="473">
        <v>59.524588000000001</v>
      </c>
      <c r="H45" s="473">
        <v>17.605626000000001</v>
      </c>
      <c r="I45" s="473">
        <v>61.946948000000006</v>
      </c>
      <c r="J45" s="473">
        <v>97.033366000000001</v>
      </c>
      <c r="K45" s="473">
        <v>172.38574599999998</v>
      </c>
      <c r="L45" s="473">
        <v>87.372289999999992</v>
      </c>
      <c r="M45" s="473">
        <v>47.993949999999998</v>
      </c>
      <c r="N45" s="473">
        <v>59.032200000000003</v>
      </c>
      <c r="O45" s="473">
        <v>100.586153</v>
      </c>
      <c r="P45" s="473">
        <v>81.069239999999994</v>
      </c>
      <c r="Q45" s="473">
        <v>126.89403900000001</v>
      </c>
      <c r="R45" s="473">
        <v>54.316537000000004</v>
      </c>
      <c r="S45" s="473">
        <v>34.319276000000002</v>
      </c>
      <c r="T45" s="473">
        <v>171.76250200000001</v>
      </c>
      <c r="U45" s="473">
        <v>91.120459000000011</v>
      </c>
      <c r="V45" s="473">
        <v>170.36760500000003</v>
      </c>
      <c r="W45" s="473">
        <v>73.824321999999995</v>
      </c>
      <c r="X45" s="473">
        <v>49.767608000000003</v>
      </c>
      <c r="Y45" s="473">
        <v>86.855918000000003</v>
      </c>
      <c r="Z45" s="473">
        <v>52.493924999999997</v>
      </c>
      <c r="AA45" s="473">
        <v>27.027831000000003</v>
      </c>
    </row>
    <row r="46" spans="1:27" ht="18" customHeight="1">
      <c r="A46" s="91" t="s">
        <v>96</v>
      </c>
      <c r="B46" s="99" t="s">
        <v>99</v>
      </c>
      <c r="C46" s="93" t="s">
        <v>100</v>
      </c>
      <c r="D46" s="472">
        <f t="shared" si="9"/>
        <v>86.792303999999973</v>
      </c>
      <c r="E46" s="472">
        <f t="shared" si="10"/>
        <v>3.7292536474079685</v>
      </c>
      <c r="F46" s="473"/>
      <c r="G46" s="473">
        <v>9.7636109999999992</v>
      </c>
      <c r="H46" s="473">
        <v>0.12525700000000001</v>
      </c>
      <c r="I46" s="473">
        <v>1.9461360000000001</v>
      </c>
      <c r="J46" s="473">
        <v>1.0983369999999999</v>
      </c>
      <c r="K46" s="473">
        <v>3.5956139999999999</v>
      </c>
      <c r="L46" s="473">
        <v>8.2990349999999999</v>
      </c>
      <c r="M46" s="473">
        <v>1.9777070000000001</v>
      </c>
      <c r="N46" s="473">
        <v>1.60832</v>
      </c>
      <c r="O46" s="473">
        <v>7.3871039999999999</v>
      </c>
      <c r="P46" s="473">
        <v>5.2014570000000004</v>
      </c>
      <c r="Q46" s="473">
        <v>11.692952</v>
      </c>
      <c r="R46" s="473">
        <v>6.2165309999999998</v>
      </c>
      <c r="S46" s="473">
        <v>5.1780000000000003E-3</v>
      </c>
      <c r="T46" s="473">
        <v>13.694969</v>
      </c>
      <c r="U46" s="473">
        <v>0.39326100000000003</v>
      </c>
      <c r="V46" s="473">
        <v>4.0541330000000002</v>
      </c>
      <c r="W46" s="473">
        <v>3.6174240000000002</v>
      </c>
      <c r="X46" s="473">
        <v>1.2141000000000001E-2</v>
      </c>
      <c r="Y46" s="473">
        <v>5.2255120000000002</v>
      </c>
      <c r="Z46" s="473">
        <v>0.81902000000000008</v>
      </c>
      <c r="AA46" s="473">
        <v>5.8604999999999997E-2</v>
      </c>
    </row>
    <row r="47" spans="1:27" ht="18" customHeight="1">
      <c r="A47" s="91" t="s">
        <v>96</v>
      </c>
      <c r="B47" s="99" t="s">
        <v>101</v>
      </c>
      <c r="C47" s="93" t="s">
        <v>102</v>
      </c>
      <c r="D47" s="472">
        <f t="shared" si="9"/>
        <v>2.5174449999999995</v>
      </c>
      <c r="E47" s="472">
        <f t="shared" si="10"/>
        <v>0.10816847249957731</v>
      </c>
      <c r="F47" s="473"/>
      <c r="G47" s="473">
        <v>1.58</v>
      </c>
      <c r="H47" s="473">
        <v>0.14943999999999999</v>
      </c>
      <c r="I47" s="473">
        <v>3.2117E-2</v>
      </c>
      <c r="J47" s="473">
        <v>0.03</v>
      </c>
      <c r="K47" s="473">
        <v>2.4754000000000002E-2</v>
      </c>
      <c r="L47" s="473">
        <v>0</v>
      </c>
      <c r="M47" s="473">
        <v>0</v>
      </c>
      <c r="N47" s="473">
        <v>7.4950000000000003E-2</v>
      </c>
      <c r="O47" s="473">
        <v>0</v>
      </c>
      <c r="P47" s="473">
        <v>1.9449999999999999E-2</v>
      </c>
      <c r="Q47" s="473">
        <v>3.6851000000000002E-2</v>
      </c>
      <c r="R47" s="473">
        <v>1.9984999999999999E-2</v>
      </c>
      <c r="S47" s="473">
        <v>0</v>
      </c>
      <c r="T47" s="473">
        <v>0.28017599999999998</v>
      </c>
      <c r="U47" s="473">
        <v>0.12</v>
      </c>
      <c r="V47" s="473">
        <v>0</v>
      </c>
      <c r="W47" s="473">
        <v>0</v>
      </c>
      <c r="X47" s="473">
        <v>0.13756699999999999</v>
      </c>
      <c r="Y47" s="473">
        <v>1.2154999999999999E-2</v>
      </c>
      <c r="Z47" s="473">
        <v>0</v>
      </c>
      <c r="AA47" s="473">
        <v>0</v>
      </c>
    </row>
    <row r="48" spans="1:27" ht="18" customHeight="1">
      <c r="A48" s="91" t="s">
        <v>96</v>
      </c>
      <c r="B48" s="99" t="s">
        <v>103</v>
      </c>
      <c r="C48" s="93" t="s">
        <v>104</v>
      </c>
      <c r="D48" s="472">
        <f t="shared" si="9"/>
        <v>2.974828</v>
      </c>
      <c r="E48" s="472">
        <f t="shared" si="10"/>
        <v>0.12782110461558152</v>
      </c>
      <c r="F48" s="473"/>
      <c r="G48" s="473">
        <v>0.35040900000000003</v>
      </c>
      <c r="H48" s="473">
        <v>8.9606000000000005E-2</v>
      </c>
      <c r="I48" s="473">
        <v>4.8971000000000001E-2</v>
      </c>
      <c r="J48" s="473">
        <v>3.8970999999999999E-2</v>
      </c>
      <c r="K48" s="473">
        <v>0.108704</v>
      </c>
      <c r="L48" s="473">
        <v>0.40940500000000002</v>
      </c>
      <c r="M48" s="473">
        <v>6.0221999999999998E-2</v>
      </c>
      <c r="N48" s="473">
        <v>0.101546</v>
      </c>
      <c r="O48" s="473">
        <v>8.1551999999999999E-2</v>
      </c>
      <c r="P48" s="473">
        <v>0</v>
      </c>
      <c r="Q48" s="473">
        <v>0.101728</v>
      </c>
      <c r="R48" s="473">
        <v>1.5140000000000001E-2</v>
      </c>
      <c r="S48" s="473">
        <v>5.9344000000000001E-2</v>
      </c>
      <c r="T48" s="473">
        <v>0.23144400000000001</v>
      </c>
      <c r="U48" s="473">
        <v>0.57691800000000004</v>
      </c>
      <c r="V48" s="473">
        <v>6.3825999999999994E-2</v>
      </c>
      <c r="W48" s="473">
        <v>0.109886</v>
      </c>
      <c r="X48" s="473">
        <v>0.13877999999999999</v>
      </c>
      <c r="Y48" s="473">
        <v>7.5696999999999987E-2</v>
      </c>
      <c r="Z48" s="473">
        <v>0.17312900000000001</v>
      </c>
      <c r="AA48" s="473">
        <v>0.13955000000000001</v>
      </c>
    </row>
    <row r="49" spans="1:27" ht="18" customHeight="1">
      <c r="A49" s="91" t="s">
        <v>96</v>
      </c>
      <c r="B49" s="99" t="s">
        <v>105</v>
      </c>
      <c r="C49" s="93" t="s">
        <v>106</v>
      </c>
      <c r="D49" s="472">
        <f t="shared" si="9"/>
        <v>40.665779999999984</v>
      </c>
      <c r="E49" s="472">
        <f t="shared" si="10"/>
        <v>1.7473093972674121</v>
      </c>
      <c r="F49" s="473"/>
      <c r="G49" s="473">
        <v>5.7502119999999994</v>
      </c>
      <c r="H49" s="473">
        <v>1.575231</v>
      </c>
      <c r="I49" s="473">
        <v>2.530195</v>
      </c>
      <c r="J49" s="473">
        <v>0.86589400000000005</v>
      </c>
      <c r="K49" s="473">
        <v>2.4662280000000001</v>
      </c>
      <c r="L49" s="473">
        <v>2.5605150000000001</v>
      </c>
      <c r="M49" s="473">
        <v>1.0957570000000001</v>
      </c>
      <c r="N49" s="473">
        <v>0.42530000000000001</v>
      </c>
      <c r="O49" s="473">
        <v>1.218666</v>
      </c>
      <c r="P49" s="473">
        <v>0.84509299999999998</v>
      </c>
      <c r="Q49" s="473">
        <v>6.0869440000000008</v>
      </c>
      <c r="R49" s="473">
        <v>1.3202469999999999</v>
      </c>
      <c r="S49" s="473">
        <v>0.63835000000000008</v>
      </c>
      <c r="T49" s="473">
        <v>4.2334550000000002</v>
      </c>
      <c r="U49" s="473">
        <v>2.6833390000000001</v>
      </c>
      <c r="V49" s="473">
        <v>0.84393399999999996</v>
      </c>
      <c r="W49" s="473">
        <v>1.2880500000000001</v>
      </c>
      <c r="X49" s="473">
        <v>0.69162500000000005</v>
      </c>
      <c r="Y49" s="473">
        <v>1.7240599999999999</v>
      </c>
      <c r="Z49" s="473">
        <v>0.81478099999999998</v>
      </c>
      <c r="AA49" s="473">
        <v>1.0079039999999999</v>
      </c>
    </row>
    <row r="50" spans="1:27" ht="18" customHeight="1">
      <c r="A50" s="91" t="s">
        <v>96</v>
      </c>
      <c r="B50" s="99" t="s">
        <v>107</v>
      </c>
      <c r="C50" s="93" t="s">
        <v>108</v>
      </c>
      <c r="D50" s="472">
        <f t="shared" si="9"/>
        <v>6.918089000000001</v>
      </c>
      <c r="E50" s="472">
        <f t="shared" si="10"/>
        <v>0.29725341357850066</v>
      </c>
      <c r="F50" s="473"/>
      <c r="G50" s="473">
        <v>0</v>
      </c>
      <c r="H50" s="473">
        <v>0</v>
      </c>
      <c r="I50" s="473">
        <v>0.21473900000000001</v>
      </c>
      <c r="J50" s="473">
        <v>0.575681</v>
      </c>
      <c r="K50" s="473">
        <v>0</v>
      </c>
      <c r="L50" s="473">
        <v>0.26608199999999999</v>
      </c>
      <c r="M50" s="473">
        <v>0</v>
      </c>
      <c r="N50" s="473">
        <v>0.33</v>
      </c>
      <c r="O50" s="473">
        <v>0.30904900000000002</v>
      </c>
      <c r="P50" s="473">
        <v>0.32561699999999999</v>
      </c>
      <c r="Q50" s="473">
        <v>0.17350199999999999</v>
      </c>
      <c r="R50" s="473">
        <v>0.33694600000000002</v>
      </c>
      <c r="S50" s="473">
        <v>0</v>
      </c>
      <c r="T50" s="473">
        <v>0.951102</v>
      </c>
      <c r="U50" s="473">
        <v>0.33</v>
      </c>
      <c r="V50" s="473">
        <v>0.53548899999999999</v>
      </c>
      <c r="W50" s="473">
        <v>0.44700099999999998</v>
      </c>
      <c r="X50" s="473">
        <v>0</v>
      </c>
      <c r="Y50" s="473">
        <v>1.001512</v>
      </c>
      <c r="Z50" s="473">
        <v>0.47043499999999999</v>
      </c>
      <c r="AA50" s="473">
        <v>0.65093400000000001</v>
      </c>
    </row>
    <row r="51" spans="1:27" ht="18" customHeight="1">
      <c r="A51" s="91" t="s">
        <v>96</v>
      </c>
      <c r="B51" s="99" t="s">
        <v>109</v>
      </c>
      <c r="C51" s="93" t="s">
        <v>110</v>
      </c>
      <c r="D51" s="472">
        <f t="shared" si="9"/>
        <v>331.11119133333335</v>
      </c>
      <c r="E51" s="472">
        <f t="shared" si="10"/>
        <v>14.227040429499734</v>
      </c>
      <c r="F51" s="473"/>
      <c r="G51" s="473">
        <v>2.0194716666666666</v>
      </c>
      <c r="H51" s="473">
        <v>0.12539999999999998</v>
      </c>
      <c r="I51" s="473">
        <v>0.621</v>
      </c>
      <c r="J51" s="473">
        <v>0.23750000000000002</v>
      </c>
      <c r="K51" s="473">
        <v>75.84353333333334</v>
      </c>
      <c r="L51" s="473">
        <v>0.20563333333333333</v>
      </c>
      <c r="M51" s="473">
        <v>0.14873500000000001</v>
      </c>
      <c r="N51" s="473">
        <v>0.01</v>
      </c>
      <c r="O51" s="473">
        <v>0.33169999999999999</v>
      </c>
      <c r="P51" s="473">
        <v>51.009746</v>
      </c>
      <c r="Q51" s="473">
        <v>60.499035333333332</v>
      </c>
      <c r="R51" s="473">
        <v>65.305289999999999</v>
      </c>
      <c r="S51" s="473">
        <v>0</v>
      </c>
      <c r="T51" s="473">
        <v>6.6799999999999998E-2</v>
      </c>
      <c r="U51" s="473">
        <v>72.523014666666668</v>
      </c>
      <c r="V51" s="473">
        <v>0</v>
      </c>
      <c r="W51" s="473">
        <v>1.6522620000000001</v>
      </c>
      <c r="X51" s="473">
        <v>0.20670000000000002</v>
      </c>
      <c r="Y51" s="473">
        <v>0.19000000000000003</v>
      </c>
      <c r="Z51" s="473">
        <v>0.09</v>
      </c>
      <c r="AA51" s="473">
        <v>2.5369999999999997E-2</v>
      </c>
    </row>
    <row r="52" spans="1:27" ht="18" customHeight="1">
      <c r="A52" s="91" t="s">
        <v>96</v>
      </c>
      <c r="B52" s="99" t="s">
        <v>111</v>
      </c>
      <c r="C52" s="93" t="s">
        <v>112</v>
      </c>
      <c r="D52" s="472">
        <f t="shared" si="9"/>
        <v>0.32466100000000003</v>
      </c>
      <c r="E52" s="472">
        <f t="shared" si="10"/>
        <v>1.3949891437622385E-2</v>
      </c>
      <c r="F52" s="473"/>
      <c r="G52" s="473">
        <v>0</v>
      </c>
      <c r="H52" s="473">
        <v>1.2030000000000001E-2</v>
      </c>
      <c r="I52" s="473">
        <v>1.5681E-2</v>
      </c>
      <c r="J52" s="473">
        <v>0</v>
      </c>
      <c r="K52" s="473">
        <v>0.02</v>
      </c>
      <c r="L52" s="473">
        <v>0</v>
      </c>
      <c r="M52" s="473">
        <v>0</v>
      </c>
      <c r="N52" s="473">
        <v>0</v>
      </c>
      <c r="O52" s="473">
        <v>2.0820999999999999E-2</v>
      </c>
      <c r="P52" s="473">
        <v>1.3719E-2</v>
      </c>
      <c r="Q52" s="473">
        <v>1.9362999999999998E-2</v>
      </c>
      <c r="R52" s="473">
        <v>9.1900000000000003E-3</v>
      </c>
      <c r="S52" s="473">
        <v>0</v>
      </c>
      <c r="T52" s="473">
        <v>5.6515999999999997E-2</v>
      </c>
      <c r="U52" s="473">
        <v>3.9158999999999999E-2</v>
      </c>
      <c r="V52" s="473">
        <v>0.03</v>
      </c>
      <c r="W52" s="473">
        <v>0</v>
      </c>
      <c r="X52" s="473">
        <v>0</v>
      </c>
      <c r="Y52" s="473">
        <v>6.8182000000000006E-2</v>
      </c>
      <c r="Z52" s="473">
        <v>0</v>
      </c>
      <c r="AA52" s="473">
        <v>0.02</v>
      </c>
    </row>
    <row r="53" spans="1:27" ht="18" customHeight="1">
      <c r="A53" s="91" t="s">
        <v>96</v>
      </c>
      <c r="B53" s="99" t="s">
        <v>113</v>
      </c>
      <c r="C53" s="93" t="s">
        <v>114</v>
      </c>
      <c r="D53" s="472">
        <f t="shared" si="9"/>
        <v>0</v>
      </c>
      <c r="E53" s="472"/>
      <c r="F53" s="473"/>
      <c r="G53" s="473">
        <v>0</v>
      </c>
      <c r="H53" s="473">
        <v>0</v>
      </c>
      <c r="I53" s="473">
        <v>0</v>
      </c>
      <c r="J53" s="473">
        <v>0</v>
      </c>
      <c r="K53" s="473">
        <v>0</v>
      </c>
      <c r="L53" s="473">
        <v>0</v>
      </c>
      <c r="M53" s="473">
        <v>0</v>
      </c>
      <c r="N53" s="473">
        <v>0</v>
      </c>
      <c r="O53" s="473">
        <v>0</v>
      </c>
      <c r="P53" s="473">
        <v>0</v>
      </c>
      <c r="Q53" s="473">
        <v>0</v>
      </c>
      <c r="R53" s="473">
        <v>0</v>
      </c>
      <c r="S53" s="473">
        <v>0</v>
      </c>
      <c r="T53" s="473">
        <v>0</v>
      </c>
      <c r="U53" s="473">
        <v>0</v>
      </c>
      <c r="V53" s="473">
        <v>0</v>
      </c>
      <c r="W53" s="473">
        <v>0</v>
      </c>
      <c r="X53" s="473">
        <v>0</v>
      </c>
      <c r="Y53" s="473">
        <v>0</v>
      </c>
      <c r="Z53" s="473">
        <v>0</v>
      </c>
      <c r="AA53" s="473">
        <v>0</v>
      </c>
    </row>
    <row r="54" spans="1:27" ht="18" customHeight="1">
      <c r="A54" s="91" t="s">
        <v>96</v>
      </c>
      <c r="B54" s="97" t="s">
        <v>115</v>
      </c>
      <c r="C54" s="93" t="s">
        <v>116</v>
      </c>
      <c r="D54" s="472">
        <f t="shared" si="9"/>
        <v>1.7749730000000001</v>
      </c>
      <c r="E54" s="472">
        <f>D54/D$32*100</f>
        <v>5.0222059217623093E-2</v>
      </c>
      <c r="F54" s="473"/>
      <c r="G54" s="473">
        <v>0</v>
      </c>
      <c r="H54" s="473">
        <v>0</v>
      </c>
      <c r="I54" s="473">
        <v>9.9999999999999992E-2</v>
      </c>
      <c r="J54" s="473">
        <v>8.4973000000000007E-2</v>
      </c>
      <c r="K54" s="473">
        <v>0</v>
      </c>
      <c r="L54" s="473">
        <v>0</v>
      </c>
      <c r="M54" s="473">
        <v>0</v>
      </c>
      <c r="N54" s="473">
        <v>1.4200000000000002</v>
      </c>
      <c r="O54" s="473">
        <v>0.17</v>
      </c>
      <c r="P54" s="473">
        <v>0</v>
      </c>
      <c r="Q54" s="473">
        <v>0</v>
      </c>
      <c r="R54" s="473">
        <v>0</v>
      </c>
      <c r="S54" s="473">
        <v>0</v>
      </c>
      <c r="T54" s="473">
        <v>0</v>
      </c>
      <c r="U54" s="473">
        <v>0</v>
      </c>
      <c r="V54" s="473">
        <v>0</v>
      </c>
      <c r="W54" s="473">
        <v>0</v>
      </c>
      <c r="X54" s="473">
        <v>0</v>
      </c>
      <c r="Y54" s="473">
        <v>0</v>
      </c>
      <c r="Z54" s="473">
        <v>0</v>
      </c>
      <c r="AA54" s="473">
        <v>0</v>
      </c>
    </row>
    <row r="55" spans="1:27" ht="18" customHeight="1">
      <c r="A55" s="91" t="s">
        <v>96</v>
      </c>
      <c r="B55" s="102" t="s">
        <v>117</v>
      </c>
      <c r="C55" s="93" t="s">
        <v>118</v>
      </c>
      <c r="D55" s="472">
        <f t="shared" si="9"/>
        <v>54.021410000000003</v>
      </c>
      <c r="E55" s="472">
        <f>D55/D$32*100</f>
        <v>1.5285113925899136</v>
      </c>
      <c r="F55" s="473"/>
      <c r="G55" s="473">
        <v>0</v>
      </c>
      <c r="H55" s="473">
        <v>0</v>
      </c>
      <c r="I55" s="473">
        <v>0</v>
      </c>
      <c r="J55" s="473">
        <v>0</v>
      </c>
      <c r="K55" s="473">
        <v>0.34103099999999997</v>
      </c>
      <c r="L55" s="473">
        <v>0</v>
      </c>
      <c r="M55" s="473">
        <v>0</v>
      </c>
      <c r="N55" s="473">
        <v>0</v>
      </c>
      <c r="O55" s="473">
        <v>0</v>
      </c>
      <c r="P55" s="473">
        <v>0</v>
      </c>
      <c r="Q55" s="473">
        <v>0</v>
      </c>
      <c r="R55" s="473">
        <v>0</v>
      </c>
      <c r="S55" s="473">
        <v>0</v>
      </c>
      <c r="T55" s="473">
        <v>1.4173750000000001</v>
      </c>
      <c r="U55" s="473">
        <v>0.5</v>
      </c>
      <c r="V55" s="473">
        <v>0</v>
      </c>
      <c r="W55" s="473">
        <v>2.0245410000000001</v>
      </c>
      <c r="X55" s="473">
        <v>0</v>
      </c>
      <c r="Y55" s="473">
        <v>0</v>
      </c>
      <c r="Z55" s="473">
        <v>49.738463000000003</v>
      </c>
      <c r="AA55" s="473">
        <v>0</v>
      </c>
    </row>
    <row r="56" spans="1:27" s="53" customFormat="1" ht="18" customHeight="1">
      <c r="A56" s="91" t="s">
        <v>96</v>
      </c>
      <c r="B56" s="100" t="s">
        <v>119</v>
      </c>
      <c r="C56" s="93" t="s">
        <v>120</v>
      </c>
      <c r="D56" s="472">
        <f t="shared" si="9"/>
        <v>5.4399999999999997E-2</v>
      </c>
      <c r="E56" s="472">
        <f>D56/D$32*100</f>
        <v>1.5392234256175706E-3</v>
      </c>
      <c r="F56" s="473"/>
      <c r="G56" s="473">
        <v>0</v>
      </c>
      <c r="H56" s="473">
        <v>0</v>
      </c>
      <c r="I56" s="473">
        <v>0</v>
      </c>
      <c r="J56" s="473">
        <v>0</v>
      </c>
      <c r="K56" s="473">
        <v>0</v>
      </c>
      <c r="L56" s="473">
        <v>0</v>
      </c>
      <c r="M56" s="473">
        <v>0</v>
      </c>
      <c r="N56" s="473">
        <v>0</v>
      </c>
      <c r="O56" s="473">
        <v>5.4399999999999997E-2</v>
      </c>
      <c r="P56" s="473">
        <v>0</v>
      </c>
      <c r="Q56" s="473">
        <v>0</v>
      </c>
      <c r="R56" s="473">
        <v>0</v>
      </c>
      <c r="S56" s="473">
        <v>0</v>
      </c>
      <c r="T56" s="473">
        <v>0</v>
      </c>
      <c r="U56" s="473">
        <v>0</v>
      </c>
      <c r="V56" s="473">
        <v>0</v>
      </c>
      <c r="W56" s="473">
        <v>0</v>
      </c>
      <c r="X56" s="473">
        <v>0</v>
      </c>
      <c r="Y56" s="473">
        <v>0</v>
      </c>
      <c r="Z56" s="473">
        <v>0</v>
      </c>
      <c r="AA56" s="473">
        <v>0</v>
      </c>
    </row>
    <row r="57" spans="1:27" ht="30">
      <c r="A57" s="91" t="s">
        <v>96</v>
      </c>
      <c r="B57" s="100" t="s">
        <v>196</v>
      </c>
      <c r="C57" s="93" t="s">
        <v>122</v>
      </c>
      <c r="D57" s="472">
        <f t="shared" si="9"/>
        <v>75.388115999999997</v>
      </c>
      <c r="E57" s="472">
        <f>D57/D$32*100</f>
        <v>2.1330726867715954</v>
      </c>
      <c r="F57" s="473"/>
      <c r="G57" s="473">
        <v>7.0088290000000004</v>
      </c>
      <c r="H57" s="473">
        <v>0</v>
      </c>
      <c r="I57" s="473">
        <v>7.0833690000000002</v>
      </c>
      <c r="J57" s="473">
        <v>0.12609899999999999</v>
      </c>
      <c r="K57" s="473">
        <v>4.2937050000000001</v>
      </c>
      <c r="L57" s="473">
        <v>5.5846729999999996</v>
      </c>
      <c r="M57" s="473">
        <v>8.966E-3</v>
      </c>
      <c r="N57" s="473">
        <v>7.4009999999999996E-3</v>
      </c>
      <c r="O57" s="473">
        <v>2.9242309999999998</v>
      </c>
      <c r="P57" s="473">
        <v>4.0958909999999999</v>
      </c>
      <c r="Q57" s="473">
        <v>0.25784600000000002</v>
      </c>
      <c r="R57" s="473">
        <v>1.427929</v>
      </c>
      <c r="S57" s="473">
        <v>0</v>
      </c>
      <c r="T57" s="473">
        <v>22.859223</v>
      </c>
      <c r="U57" s="473">
        <v>6.9625440000000003</v>
      </c>
      <c r="V57" s="473">
        <v>0.373332</v>
      </c>
      <c r="W57" s="473">
        <v>2.0917999999999999E-2</v>
      </c>
      <c r="X57" s="473">
        <v>1.963025</v>
      </c>
      <c r="Y57" s="473">
        <v>9.9294379999999993</v>
      </c>
      <c r="Z57" s="473">
        <v>0.46069700000000002</v>
      </c>
      <c r="AA57" s="473">
        <v>0</v>
      </c>
    </row>
    <row r="58" spans="1:27" ht="18" customHeight="1">
      <c r="A58" s="91" t="s">
        <v>96</v>
      </c>
      <c r="B58" s="99" t="s">
        <v>123</v>
      </c>
      <c r="C58" s="93" t="s">
        <v>124</v>
      </c>
      <c r="D58" s="472">
        <f t="shared" si="9"/>
        <v>0</v>
      </c>
      <c r="E58" s="472">
        <f>D58/D$43*100</f>
        <v>0</v>
      </c>
      <c r="F58" s="473"/>
      <c r="G58" s="473">
        <v>0</v>
      </c>
      <c r="H58" s="473">
        <v>0</v>
      </c>
      <c r="I58" s="473">
        <v>0</v>
      </c>
      <c r="J58" s="473">
        <v>0</v>
      </c>
      <c r="K58" s="473">
        <v>0</v>
      </c>
      <c r="L58" s="473">
        <v>0</v>
      </c>
      <c r="M58" s="473">
        <v>0</v>
      </c>
      <c r="N58" s="473">
        <v>0</v>
      </c>
      <c r="O58" s="473">
        <v>0</v>
      </c>
      <c r="P58" s="473">
        <v>0</v>
      </c>
      <c r="Q58" s="473">
        <v>0</v>
      </c>
      <c r="R58" s="473">
        <v>0</v>
      </c>
      <c r="S58" s="473">
        <v>0</v>
      </c>
      <c r="T58" s="473">
        <v>0</v>
      </c>
      <c r="U58" s="473">
        <v>0</v>
      </c>
      <c r="V58" s="473">
        <v>0</v>
      </c>
      <c r="W58" s="473">
        <v>0</v>
      </c>
      <c r="X58" s="473">
        <v>0</v>
      </c>
      <c r="Y58" s="473">
        <v>0</v>
      </c>
      <c r="Z58" s="473">
        <v>0</v>
      </c>
      <c r="AA58" s="473">
        <v>0</v>
      </c>
    </row>
    <row r="59" spans="1:27" ht="18" customHeight="1">
      <c r="A59" s="91" t="s">
        <v>96</v>
      </c>
      <c r="B59" s="99" t="s">
        <v>125</v>
      </c>
      <c r="C59" s="93" t="s">
        <v>126</v>
      </c>
      <c r="D59" s="472">
        <f t="shared" si="9"/>
        <v>0</v>
      </c>
      <c r="E59" s="472">
        <f>D59/D$43*100</f>
        <v>0</v>
      </c>
      <c r="F59" s="473"/>
      <c r="G59" s="473">
        <v>0</v>
      </c>
      <c r="H59" s="473">
        <v>0</v>
      </c>
      <c r="I59" s="473">
        <v>0</v>
      </c>
      <c r="J59" s="473">
        <v>0</v>
      </c>
      <c r="K59" s="473">
        <v>0</v>
      </c>
      <c r="L59" s="473">
        <v>0</v>
      </c>
      <c r="M59" s="473">
        <v>0</v>
      </c>
      <c r="N59" s="473">
        <v>0</v>
      </c>
      <c r="O59" s="473">
        <v>0</v>
      </c>
      <c r="P59" s="473">
        <v>0</v>
      </c>
      <c r="Q59" s="473">
        <v>0</v>
      </c>
      <c r="R59" s="473">
        <v>0</v>
      </c>
      <c r="S59" s="473">
        <v>0</v>
      </c>
      <c r="T59" s="473">
        <v>0</v>
      </c>
      <c r="U59" s="473">
        <v>0</v>
      </c>
      <c r="V59" s="473">
        <v>0</v>
      </c>
      <c r="W59" s="473">
        <v>0</v>
      </c>
      <c r="X59" s="473">
        <v>0</v>
      </c>
      <c r="Y59" s="473">
        <v>0</v>
      </c>
      <c r="Z59" s="473">
        <v>0</v>
      </c>
      <c r="AA59" s="473">
        <v>0</v>
      </c>
    </row>
    <row r="60" spans="1:27" ht="18" customHeight="1">
      <c r="A60" s="91" t="s">
        <v>96</v>
      </c>
      <c r="B60" s="99" t="s">
        <v>127</v>
      </c>
      <c r="C60" s="93" t="s">
        <v>128</v>
      </c>
      <c r="D60" s="472">
        <f t="shared" si="9"/>
        <v>1.4937819999999999</v>
      </c>
      <c r="E60" s="472">
        <f>D60/D$43*100</f>
        <v>6.4184169738510127E-2</v>
      </c>
      <c r="F60" s="473"/>
      <c r="G60" s="473">
        <v>0</v>
      </c>
      <c r="H60" s="473">
        <v>0</v>
      </c>
      <c r="I60" s="473">
        <v>0</v>
      </c>
      <c r="J60" s="473">
        <v>9.5661999999999997E-2</v>
      </c>
      <c r="K60" s="473">
        <v>0</v>
      </c>
      <c r="L60" s="473">
        <v>0</v>
      </c>
      <c r="M60" s="473">
        <v>0</v>
      </c>
      <c r="N60" s="473">
        <v>0</v>
      </c>
      <c r="O60" s="473">
        <v>0</v>
      </c>
      <c r="P60" s="473">
        <v>0.374081</v>
      </c>
      <c r="Q60" s="473">
        <v>0</v>
      </c>
      <c r="R60" s="473">
        <v>0</v>
      </c>
      <c r="S60" s="473">
        <v>0</v>
      </c>
      <c r="T60" s="473">
        <v>0.43123499999999998</v>
      </c>
      <c r="U60" s="473">
        <v>7.0983000000000004E-2</v>
      </c>
      <c r="V60" s="473">
        <v>0</v>
      </c>
      <c r="W60" s="473">
        <v>0.43582199999999999</v>
      </c>
      <c r="X60" s="473">
        <v>0</v>
      </c>
      <c r="Y60" s="473">
        <v>0</v>
      </c>
      <c r="Z60" s="473">
        <v>8.5999000000000006E-2</v>
      </c>
      <c r="AA60" s="473">
        <v>0</v>
      </c>
    </row>
    <row r="61" spans="1:27" ht="17.25" customHeight="1">
      <c r="A61" s="91" t="s">
        <v>129</v>
      </c>
      <c r="B61" s="97" t="s">
        <v>130</v>
      </c>
      <c r="C61" s="93" t="s">
        <v>131</v>
      </c>
      <c r="D61" s="472">
        <f t="shared" si="9"/>
        <v>0</v>
      </c>
      <c r="E61" s="472">
        <f t="shared" ref="E61:E74" si="11">D61/D$32*100</f>
        <v>0</v>
      </c>
      <c r="F61" s="473"/>
      <c r="G61" s="473">
        <v>0</v>
      </c>
      <c r="H61" s="473">
        <v>0</v>
      </c>
      <c r="I61" s="473">
        <v>0</v>
      </c>
      <c r="J61" s="473">
        <v>0</v>
      </c>
      <c r="K61" s="473">
        <v>0</v>
      </c>
      <c r="L61" s="473">
        <v>0</v>
      </c>
      <c r="M61" s="473">
        <v>0</v>
      </c>
      <c r="N61" s="473">
        <v>0</v>
      </c>
      <c r="O61" s="473">
        <v>0</v>
      </c>
      <c r="P61" s="473">
        <v>0</v>
      </c>
      <c r="Q61" s="473">
        <v>0</v>
      </c>
      <c r="R61" s="473">
        <v>0</v>
      </c>
      <c r="S61" s="473">
        <v>0</v>
      </c>
      <c r="T61" s="473">
        <v>0</v>
      </c>
      <c r="U61" s="473">
        <v>0</v>
      </c>
      <c r="V61" s="473">
        <v>0</v>
      </c>
      <c r="W61" s="473">
        <v>0</v>
      </c>
      <c r="X61" s="473">
        <v>0</v>
      </c>
      <c r="Y61" s="473">
        <v>0</v>
      </c>
      <c r="Z61" s="473">
        <v>0</v>
      </c>
      <c r="AA61" s="473">
        <v>0</v>
      </c>
    </row>
    <row r="62" spans="1:27" s="53" customFormat="1" ht="17.25" customHeight="1">
      <c r="A62" s="91" t="s">
        <v>132</v>
      </c>
      <c r="B62" s="100" t="s">
        <v>133</v>
      </c>
      <c r="C62" s="93" t="s">
        <v>134</v>
      </c>
      <c r="D62" s="472">
        <f t="shared" si="9"/>
        <v>16.788436999999998</v>
      </c>
      <c r="E62" s="472">
        <f>D62/D$32*100</f>
        <v>0.47502124099089654</v>
      </c>
      <c r="F62" s="473"/>
      <c r="G62" s="473">
        <v>0.68823199999999995</v>
      </c>
      <c r="H62" s="473">
        <v>0.13281399999999999</v>
      </c>
      <c r="I62" s="473">
        <v>0.54965900000000001</v>
      </c>
      <c r="J62" s="473">
        <v>0.33937800000000001</v>
      </c>
      <c r="K62" s="473">
        <v>0.89165399999999995</v>
      </c>
      <c r="L62" s="473">
        <v>0.52033200000000002</v>
      </c>
      <c r="M62" s="473">
        <v>0.403584</v>
      </c>
      <c r="N62" s="473">
        <v>0.56202099999999999</v>
      </c>
      <c r="O62" s="473">
        <v>0.36803999999999998</v>
      </c>
      <c r="P62" s="473">
        <v>0.38475199999999998</v>
      </c>
      <c r="Q62" s="473">
        <v>2.4432529999999999</v>
      </c>
      <c r="R62" s="473">
        <v>0.85953900000000005</v>
      </c>
      <c r="S62" s="473">
        <v>0.20183599999999999</v>
      </c>
      <c r="T62" s="473">
        <v>1.2193959999999999</v>
      </c>
      <c r="U62" s="473">
        <v>4.4474499999999999</v>
      </c>
      <c r="V62" s="473">
        <v>0.8199240000000001</v>
      </c>
      <c r="W62" s="473">
        <v>0.37590200000000001</v>
      </c>
      <c r="X62" s="473">
        <v>0.62900999999999996</v>
      </c>
      <c r="Y62" s="473">
        <v>0.52981599999999995</v>
      </c>
      <c r="Z62" s="473">
        <v>0.234926</v>
      </c>
      <c r="AA62" s="473">
        <v>0.186919</v>
      </c>
    </row>
    <row r="63" spans="1:27" s="53" customFormat="1" ht="17.25" customHeight="1">
      <c r="A63" s="91" t="s">
        <v>135</v>
      </c>
      <c r="B63" s="100" t="s">
        <v>136</v>
      </c>
      <c r="C63" s="93" t="s">
        <v>137</v>
      </c>
      <c r="D63" s="472">
        <f t="shared" si="9"/>
        <v>2.8010000000000002</v>
      </c>
      <c r="E63" s="472">
        <f>D63/D$32*100</f>
        <v>7.925302969034588E-2</v>
      </c>
      <c r="F63" s="473"/>
      <c r="G63" s="473">
        <v>0</v>
      </c>
      <c r="H63" s="473">
        <v>0</v>
      </c>
      <c r="I63" s="473">
        <v>2.7010000000000001</v>
      </c>
      <c r="J63" s="473">
        <v>0</v>
      </c>
      <c r="K63" s="473">
        <v>0</v>
      </c>
      <c r="L63" s="473">
        <v>0</v>
      </c>
      <c r="M63" s="473">
        <v>0</v>
      </c>
      <c r="N63" s="473">
        <v>0</v>
      </c>
      <c r="O63" s="473">
        <v>0</v>
      </c>
      <c r="P63" s="473">
        <v>0</v>
      </c>
      <c r="Q63" s="473">
        <v>0</v>
      </c>
      <c r="R63" s="473">
        <v>0</v>
      </c>
      <c r="S63" s="473">
        <v>0</v>
      </c>
      <c r="T63" s="473">
        <v>0.1</v>
      </c>
      <c r="U63" s="473">
        <v>0</v>
      </c>
      <c r="V63" s="473">
        <v>0</v>
      </c>
      <c r="W63" s="473">
        <v>0</v>
      </c>
      <c r="X63" s="473">
        <v>0</v>
      </c>
      <c r="Y63" s="473">
        <v>0</v>
      </c>
      <c r="Z63" s="473">
        <v>0</v>
      </c>
      <c r="AA63" s="473">
        <v>0</v>
      </c>
    </row>
    <row r="64" spans="1:27" ht="17.25" customHeight="1">
      <c r="A64" s="91" t="s">
        <v>138</v>
      </c>
      <c r="B64" s="102" t="s">
        <v>139</v>
      </c>
      <c r="C64" s="93" t="s">
        <v>140</v>
      </c>
      <c r="D64" s="472">
        <f t="shared" si="9"/>
        <v>694.10142499999995</v>
      </c>
      <c r="E64" s="472">
        <f t="shared" si="11"/>
        <v>19.639286270487819</v>
      </c>
      <c r="F64" s="473"/>
      <c r="G64" s="473">
        <v>80.134656000000007</v>
      </c>
      <c r="H64" s="473">
        <v>6.3270400000000002</v>
      </c>
      <c r="I64" s="473">
        <v>47.190027999999998</v>
      </c>
      <c r="J64" s="473">
        <v>33.409615000000002</v>
      </c>
      <c r="K64" s="473">
        <v>30.515411</v>
      </c>
      <c r="L64" s="473">
        <v>64.279949999999999</v>
      </c>
      <c r="M64" s="473">
        <v>22.251043000000003</v>
      </c>
      <c r="N64" s="473">
        <v>12.740694</v>
      </c>
      <c r="O64" s="473">
        <v>38.384903000000001</v>
      </c>
      <c r="P64" s="473">
        <v>17.404503999999999</v>
      </c>
      <c r="Q64" s="473">
        <v>31.957135000000001</v>
      </c>
      <c r="R64" s="473">
        <v>32.790156000000003</v>
      </c>
      <c r="S64" s="473">
        <v>6.691757</v>
      </c>
      <c r="T64" s="473">
        <v>84.770307000000003</v>
      </c>
      <c r="U64" s="473">
        <v>33.317675999999999</v>
      </c>
      <c r="V64" s="473">
        <v>26.196054</v>
      </c>
      <c r="W64" s="473">
        <v>27.332412000000001</v>
      </c>
      <c r="X64" s="473">
        <v>11.927035</v>
      </c>
      <c r="Y64" s="473">
        <v>66.171240999999995</v>
      </c>
      <c r="Z64" s="473">
        <v>15.341512000000002</v>
      </c>
      <c r="AA64" s="473">
        <v>4.9682959999999996</v>
      </c>
    </row>
    <row r="65" spans="1:27" s="53" customFormat="1" ht="17.25" customHeight="1">
      <c r="A65" s="91" t="s">
        <v>141</v>
      </c>
      <c r="B65" s="100" t="s">
        <v>142</v>
      </c>
      <c r="C65" s="93" t="s">
        <v>143</v>
      </c>
      <c r="D65" s="472">
        <f t="shared" si="9"/>
        <v>2.13</v>
      </c>
      <c r="E65" s="472">
        <f>D65/D$32*100</f>
        <v>6.0267387804511498E-2</v>
      </c>
      <c r="F65" s="473"/>
      <c r="G65" s="473">
        <v>2.13</v>
      </c>
      <c r="H65" s="473">
        <v>0</v>
      </c>
      <c r="I65" s="473">
        <v>0</v>
      </c>
      <c r="J65" s="473">
        <v>0</v>
      </c>
      <c r="K65" s="473">
        <v>0</v>
      </c>
      <c r="L65" s="473">
        <v>0</v>
      </c>
      <c r="M65" s="473">
        <v>0</v>
      </c>
      <c r="N65" s="473">
        <v>0</v>
      </c>
      <c r="O65" s="473">
        <v>0</v>
      </c>
      <c r="P65" s="473">
        <v>0</v>
      </c>
      <c r="Q65" s="473">
        <v>0</v>
      </c>
      <c r="R65" s="473">
        <v>0</v>
      </c>
      <c r="S65" s="473">
        <v>0</v>
      </c>
      <c r="T65" s="473">
        <v>0</v>
      </c>
      <c r="U65" s="473">
        <v>0</v>
      </c>
      <c r="V65" s="473">
        <v>0</v>
      </c>
      <c r="W65" s="473">
        <v>0</v>
      </c>
      <c r="X65" s="473">
        <v>0</v>
      </c>
      <c r="Y65" s="473">
        <v>0</v>
      </c>
      <c r="Z65" s="473">
        <v>0</v>
      </c>
      <c r="AA65" s="473">
        <v>0</v>
      </c>
    </row>
    <row r="66" spans="1:27" s="53" customFormat="1" ht="17.25" customHeight="1">
      <c r="A66" s="91" t="s">
        <v>144</v>
      </c>
      <c r="B66" s="100" t="s">
        <v>145</v>
      </c>
      <c r="C66" s="93" t="s">
        <v>146</v>
      </c>
      <c r="D66" s="472">
        <f t="shared" si="9"/>
        <v>9.4613059999999987</v>
      </c>
      <c r="E66" s="472">
        <f t="shared" si="11"/>
        <v>0.26770337926720728</v>
      </c>
      <c r="F66" s="473"/>
      <c r="G66" s="473">
        <v>0.176371</v>
      </c>
      <c r="H66" s="473">
        <v>0.41226200000000002</v>
      </c>
      <c r="I66" s="473">
        <v>0.398673</v>
      </c>
      <c r="J66" s="473">
        <v>0.75473999999999997</v>
      </c>
      <c r="K66" s="473">
        <v>0.46311999999999998</v>
      </c>
      <c r="L66" s="473">
        <v>0.33663199999999999</v>
      </c>
      <c r="M66" s="473">
        <v>0.30865199999999998</v>
      </c>
      <c r="N66" s="473">
        <v>0.174819</v>
      </c>
      <c r="O66" s="473">
        <v>0.56701800000000002</v>
      </c>
      <c r="P66" s="473">
        <v>1.1700539999999999</v>
      </c>
      <c r="Q66" s="473">
        <v>1.3446469999999999</v>
      </c>
      <c r="R66" s="473">
        <v>0.11573</v>
      </c>
      <c r="S66" s="473">
        <v>0.23269000000000001</v>
      </c>
      <c r="T66" s="473">
        <v>0.29908999999999997</v>
      </c>
      <c r="U66" s="473">
        <v>0.22332800000000003</v>
      </c>
      <c r="V66" s="473">
        <v>0.38575999999999999</v>
      </c>
      <c r="W66" s="473">
        <v>0.44740999999999997</v>
      </c>
      <c r="X66" s="473">
        <v>0.64998</v>
      </c>
      <c r="Y66" s="473">
        <v>0.11133899999999999</v>
      </c>
      <c r="Z66" s="473">
        <v>0.22140099999999999</v>
      </c>
      <c r="AA66" s="473">
        <v>0.66759000000000002</v>
      </c>
    </row>
    <row r="67" spans="1:27" s="53" customFormat="1" ht="30">
      <c r="A67" s="91" t="s">
        <v>147</v>
      </c>
      <c r="B67" s="100" t="s">
        <v>148</v>
      </c>
      <c r="C67" s="93" t="s">
        <v>149</v>
      </c>
      <c r="D67" s="472">
        <f t="shared" si="9"/>
        <v>0.66440100000000002</v>
      </c>
      <c r="E67" s="472">
        <f t="shared" si="11"/>
        <v>1.879892616183345E-2</v>
      </c>
      <c r="F67" s="472"/>
      <c r="G67" s="472">
        <v>0.56907299999999994</v>
      </c>
      <c r="H67" s="472">
        <v>0</v>
      </c>
      <c r="I67" s="472">
        <v>0</v>
      </c>
      <c r="J67" s="472">
        <v>0</v>
      </c>
      <c r="K67" s="472">
        <v>4.5622000000000003E-2</v>
      </c>
      <c r="L67" s="472">
        <v>0</v>
      </c>
      <c r="M67" s="472">
        <v>0</v>
      </c>
      <c r="N67" s="472">
        <v>0</v>
      </c>
      <c r="O67" s="472">
        <v>0</v>
      </c>
      <c r="P67" s="472">
        <v>0</v>
      </c>
      <c r="Q67" s="472">
        <v>0</v>
      </c>
      <c r="R67" s="472">
        <v>0</v>
      </c>
      <c r="S67" s="472">
        <v>0</v>
      </c>
      <c r="T67" s="472">
        <v>0</v>
      </c>
      <c r="U67" s="472">
        <v>0</v>
      </c>
      <c r="V67" s="472">
        <v>0</v>
      </c>
      <c r="W67" s="472">
        <v>3.5629000000000001E-2</v>
      </c>
      <c r="X67" s="472">
        <v>0</v>
      </c>
      <c r="Y67" s="472">
        <v>0</v>
      </c>
      <c r="Z67" s="472">
        <v>1.4076999999999999E-2</v>
      </c>
      <c r="AA67" s="472">
        <v>0</v>
      </c>
    </row>
    <row r="68" spans="1:27" s="53" customFormat="1" ht="17.25" customHeight="1">
      <c r="A68" s="91" t="s">
        <v>150</v>
      </c>
      <c r="B68" s="100" t="s">
        <v>151</v>
      </c>
      <c r="C68" s="93" t="s">
        <v>172</v>
      </c>
      <c r="D68" s="472">
        <f t="shared" si="9"/>
        <v>0</v>
      </c>
      <c r="E68" s="472">
        <f t="shared" si="11"/>
        <v>0</v>
      </c>
      <c r="F68" s="473"/>
      <c r="G68" s="473">
        <v>0</v>
      </c>
      <c r="H68" s="473">
        <v>0</v>
      </c>
      <c r="I68" s="473">
        <v>0</v>
      </c>
      <c r="J68" s="473">
        <v>0</v>
      </c>
      <c r="K68" s="473">
        <v>0</v>
      </c>
      <c r="L68" s="473">
        <v>0</v>
      </c>
      <c r="M68" s="473">
        <v>0</v>
      </c>
      <c r="N68" s="473">
        <v>0</v>
      </c>
      <c r="O68" s="473">
        <v>0</v>
      </c>
      <c r="P68" s="473">
        <v>0</v>
      </c>
      <c r="Q68" s="473">
        <v>0</v>
      </c>
      <c r="R68" s="473">
        <v>0</v>
      </c>
      <c r="S68" s="473">
        <v>0</v>
      </c>
      <c r="T68" s="473">
        <v>0</v>
      </c>
      <c r="U68" s="473">
        <v>0</v>
      </c>
      <c r="V68" s="473">
        <v>0</v>
      </c>
      <c r="W68" s="473">
        <v>0</v>
      </c>
      <c r="X68" s="473">
        <v>0</v>
      </c>
      <c r="Y68" s="473">
        <v>0</v>
      </c>
      <c r="Z68" s="473">
        <v>0</v>
      </c>
      <c r="AA68" s="473">
        <v>0</v>
      </c>
    </row>
    <row r="69" spans="1:27" s="53" customFormat="1" ht="18" customHeight="1">
      <c r="A69" s="91" t="s">
        <v>152</v>
      </c>
      <c r="B69" s="100" t="s">
        <v>153</v>
      </c>
      <c r="C69" s="93" t="s">
        <v>154</v>
      </c>
      <c r="D69" s="472">
        <f t="shared" si="9"/>
        <v>7.9662109999999995</v>
      </c>
      <c r="E69" s="472">
        <f t="shared" si="11"/>
        <v>0.22540034162890393</v>
      </c>
      <c r="F69" s="473"/>
      <c r="G69" s="473">
        <v>0.34623100000000001</v>
      </c>
      <c r="H69" s="473">
        <v>0</v>
      </c>
      <c r="I69" s="473">
        <v>2.0722710000000002</v>
      </c>
      <c r="J69" s="473">
        <v>0.42778099999999997</v>
      </c>
      <c r="K69" s="473">
        <v>0.211563</v>
      </c>
      <c r="L69" s="473">
        <v>0.16228600000000001</v>
      </c>
      <c r="M69" s="473">
        <v>0</v>
      </c>
      <c r="N69" s="473">
        <v>0</v>
      </c>
      <c r="O69" s="473">
        <v>0.37937300000000002</v>
      </c>
      <c r="P69" s="473">
        <v>1.0583469999999999</v>
      </c>
      <c r="Q69" s="473">
        <v>0.54403500000000005</v>
      </c>
      <c r="R69" s="473">
        <v>0.54435900000000004</v>
      </c>
      <c r="S69" s="473">
        <v>0</v>
      </c>
      <c r="T69" s="473">
        <v>0.74136999999999997</v>
      </c>
      <c r="U69" s="473">
        <v>0.31898700000000002</v>
      </c>
      <c r="V69" s="473">
        <v>0.161604</v>
      </c>
      <c r="W69" s="473">
        <v>0</v>
      </c>
      <c r="X69" s="473">
        <v>0</v>
      </c>
      <c r="Y69" s="473">
        <v>0.72793699999999995</v>
      </c>
      <c r="Z69" s="473">
        <v>0.270067</v>
      </c>
      <c r="AA69" s="473">
        <v>0</v>
      </c>
    </row>
    <row r="70" spans="1:27" ht="18" customHeight="1">
      <c r="A70" s="91" t="s">
        <v>155</v>
      </c>
      <c r="B70" s="100" t="s">
        <v>156</v>
      </c>
      <c r="C70" s="93" t="s">
        <v>157</v>
      </c>
      <c r="D70" s="472">
        <f t="shared" si="9"/>
        <v>0</v>
      </c>
      <c r="E70" s="472">
        <f t="shared" si="11"/>
        <v>0</v>
      </c>
      <c r="F70" s="473"/>
      <c r="G70" s="473"/>
      <c r="H70" s="473"/>
      <c r="I70" s="473"/>
      <c r="J70" s="473"/>
      <c r="K70" s="473"/>
      <c r="L70" s="473"/>
      <c r="M70" s="473"/>
      <c r="N70" s="473"/>
      <c r="O70" s="473"/>
      <c r="P70" s="473"/>
      <c r="Q70" s="473"/>
      <c r="R70" s="473"/>
      <c r="S70" s="473"/>
      <c r="T70" s="473"/>
      <c r="U70" s="473"/>
      <c r="V70" s="473"/>
      <c r="W70" s="473"/>
      <c r="X70" s="473"/>
      <c r="Y70" s="473"/>
      <c r="Z70" s="473"/>
      <c r="AA70" s="473"/>
    </row>
    <row r="71" spans="1:27" ht="18" customHeight="1">
      <c r="A71" s="91" t="s">
        <v>158</v>
      </c>
      <c r="B71" s="100" t="s">
        <v>159</v>
      </c>
      <c r="C71" s="93" t="s">
        <v>160</v>
      </c>
      <c r="D71" s="472">
        <f t="shared" si="9"/>
        <v>112.57449399999997</v>
      </c>
      <c r="E71" s="472">
        <f t="shared" si="11"/>
        <v>3.1852444538942022</v>
      </c>
      <c r="F71" s="473"/>
      <c r="G71" s="473">
        <v>20.343162</v>
      </c>
      <c r="H71" s="473">
        <v>0</v>
      </c>
      <c r="I71" s="473">
        <v>0.88182400000000005</v>
      </c>
      <c r="J71" s="473">
        <v>33.237153999999997</v>
      </c>
      <c r="K71" s="473">
        <v>0</v>
      </c>
      <c r="L71" s="473">
        <v>1.3918379999999999</v>
      </c>
      <c r="M71" s="473">
        <v>0</v>
      </c>
      <c r="N71" s="473">
        <v>1.1884429999999999</v>
      </c>
      <c r="O71" s="473">
        <v>11.878911</v>
      </c>
      <c r="P71" s="473">
        <v>0</v>
      </c>
      <c r="Q71" s="473">
        <v>0</v>
      </c>
      <c r="R71" s="473">
        <v>9.2832559999999997</v>
      </c>
      <c r="S71" s="473">
        <v>0</v>
      </c>
      <c r="T71" s="473">
        <v>21.492826999999998</v>
      </c>
      <c r="U71" s="473">
        <v>0</v>
      </c>
      <c r="V71" s="473">
        <v>0</v>
      </c>
      <c r="W71" s="473">
        <v>0</v>
      </c>
      <c r="X71" s="473">
        <v>0</v>
      </c>
      <c r="Y71" s="473">
        <v>12.877079</v>
      </c>
      <c r="Z71" s="473">
        <v>0</v>
      </c>
      <c r="AA71" s="473">
        <v>0</v>
      </c>
    </row>
    <row r="72" spans="1:27" ht="18" customHeight="1">
      <c r="A72" s="91" t="s">
        <v>161</v>
      </c>
      <c r="B72" s="100" t="s">
        <v>162</v>
      </c>
      <c r="C72" s="93" t="s">
        <v>163</v>
      </c>
      <c r="D72" s="472">
        <f t="shared" si="9"/>
        <v>19.159634</v>
      </c>
      <c r="E72" s="472">
        <f t="shared" si="11"/>
        <v>0.54211318895328819</v>
      </c>
      <c r="F72" s="473"/>
      <c r="G72" s="473">
        <v>4.8835000000000003E-2</v>
      </c>
      <c r="H72" s="473">
        <v>0</v>
      </c>
      <c r="I72" s="473">
        <v>0</v>
      </c>
      <c r="J72" s="473">
        <v>0</v>
      </c>
      <c r="K72" s="473">
        <v>0</v>
      </c>
      <c r="L72" s="473">
        <v>0</v>
      </c>
      <c r="M72" s="473">
        <v>0</v>
      </c>
      <c r="N72" s="473">
        <v>0</v>
      </c>
      <c r="O72" s="473">
        <v>0</v>
      </c>
      <c r="P72" s="473">
        <v>0</v>
      </c>
      <c r="Q72" s="473">
        <v>0</v>
      </c>
      <c r="R72" s="473">
        <v>0</v>
      </c>
      <c r="S72" s="473">
        <v>0</v>
      </c>
      <c r="T72" s="473">
        <v>0</v>
      </c>
      <c r="U72" s="473">
        <v>0</v>
      </c>
      <c r="V72" s="473">
        <v>0</v>
      </c>
      <c r="W72" s="473">
        <v>0.125304</v>
      </c>
      <c r="X72" s="473">
        <v>0</v>
      </c>
      <c r="Y72" s="473">
        <v>6.0780000000000001E-3</v>
      </c>
      <c r="Z72" s="473">
        <v>18.732603000000001</v>
      </c>
      <c r="AA72" s="473">
        <v>0.24681400000000001</v>
      </c>
    </row>
    <row r="73" spans="1:27" ht="18" customHeight="1">
      <c r="A73" s="91" t="s">
        <v>164</v>
      </c>
      <c r="B73" s="100" t="s">
        <v>165</v>
      </c>
      <c r="C73" s="93" t="s">
        <v>166</v>
      </c>
      <c r="D73" s="472">
        <f t="shared" si="9"/>
        <v>0.29684699999999997</v>
      </c>
      <c r="E73" s="472">
        <f t="shared" si="11"/>
        <v>8.3991517688290253E-3</v>
      </c>
      <c r="F73" s="473"/>
      <c r="G73" s="473">
        <v>0</v>
      </c>
      <c r="H73" s="473">
        <v>0</v>
      </c>
      <c r="I73" s="473">
        <v>0</v>
      </c>
      <c r="J73" s="473">
        <v>0</v>
      </c>
      <c r="K73" s="473">
        <v>0</v>
      </c>
      <c r="L73" s="473">
        <v>0</v>
      </c>
      <c r="M73" s="473">
        <v>0</v>
      </c>
      <c r="N73" s="473">
        <v>0</v>
      </c>
      <c r="O73" s="473">
        <v>0</v>
      </c>
      <c r="P73" s="473">
        <v>0</v>
      </c>
      <c r="Q73" s="473">
        <v>0</v>
      </c>
      <c r="R73" s="473">
        <v>0</v>
      </c>
      <c r="S73" s="473">
        <v>0</v>
      </c>
      <c r="T73" s="473">
        <v>0.04</v>
      </c>
      <c r="U73" s="473">
        <v>0</v>
      </c>
      <c r="V73" s="473">
        <v>0</v>
      </c>
      <c r="W73" s="473">
        <v>0</v>
      </c>
      <c r="X73" s="473">
        <v>0</v>
      </c>
      <c r="Y73" s="473">
        <v>3.8564000000000001E-2</v>
      </c>
      <c r="Z73" s="473">
        <v>0.218283</v>
      </c>
      <c r="AA73" s="473">
        <v>0</v>
      </c>
    </row>
    <row r="74" spans="1:27" ht="18" customHeight="1">
      <c r="A74" s="91" t="s">
        <v>167</v>
      </c>
      <c r="B74" s="100" t="s">
        <v>168</v>
      </c>
      <c r="C74" s="93" t="s">
        <v>169</v>
      </c>
      <c r="D74" s="472">
        <f t="shared" si="9"/>
        <v>0</v>
      </c>
      <c r="E74" s="472">
        <f t="shared" si="11"/>
        <v>0</v>
      </c>
      <c r="F74" s="473"/>
      <c r="G74" s="473">
        <v>0</v>
      </c>
      <c r="H74" s="473">
        <v>0</v>
      </c>
      <c r="I74" s="473">
        <v>0</v>
      </c>
      <c r="J74" s="473">
        <v>0</v>
      </c>
      <c r="K74" s="473">
        <v>0</v>
      </c>
      <c r="L74" s="473">
        <v>0</v>
      </c>
      <c r="M74" s="473">
        <v>0</v>
      </c>
      <c r="N74" s="473">
        <v>0</v>
      </c>
      <c r="O74" s="473">
        <v>0</v>
      </c>
      <c r="P74" s="473">
        <v>0</v>
      </c>
      <c r="Q74" s="473">
        <v>0</v>
      </c>
      <c r="R74" s="473">
        <v>0</v>
      </c>
      <c r="S74" s="473">
        <v>0</v>
      </c>
      <c r="T74" s="473">
        <v>0</v>
      </c>
      <c r="U74" s="473">
        <v>0</v>
      </c>
      <c r="V74" s="473">
        <v>0</v>
      </c>
      <c r="W74" s="473">
        <v>0</v>
      </c>
      <c r="X74" s="473">
        <v>0</v>
      </c>
      <c r="Y74" s="473">
        <v>0</v>
      </c>
      <c r="Z74" s="473">
        <v>0</v>
      </c>
      <c r="AA74" s="473">
        <v>0</v>
      </c>
    </row>
    <row r="75" spans="1:27" s="57" customFormat="1" ht="18" customHeight="1">
      <c r="A75" s="103">
        <v>3</v>
      </c>
      <c r="B75" s="104" t="s">
        <v>170</v>
      </c>
      <c r="C75" s="86" t="s">
        <v>171</v>
      </c>
      <c r="D75" s="105">
        <f t="shared" si="9"/>
        <v>0</v>
      </c>
      <c r="E75" s="87">
        <f>D75/D$7*100</f>
        <v>0</v>
      </c>
      <c r="F75" s="106"/>
      <c r="G75" s="106"/>
      <c r="H75" s="106"/>
      <c r="I75" s="106"/>
      <c r="J75" s="106"/>
      <c r="K75" s="106"/>
      <c r="L75" s="106"/>
      <c r="M75" s="106"/>
      <c r="N75" s="106"/>
      <c r="O75" s="106"/>
      <c r="P75" s="106"/>
      <c r="Q75" s="106"/>
      <c r="R75" s="106"/>
      <c r="S75" s="106"/>
      <c r="T75" s="106"/>
      <c r="U75" s="106"/>
      <c r="V75" s="106"/>
      <c r="W75" s="106"/>
      <c r="X75" s="106"/>
      <c r="Y75" s="106"/>
      <c r="Z75" s="106"/>
      <c r="AA75" s="106"/>
    </row>
    <row r="76" spans="1:27" ht="24" customHeight="1">
      <c r="B76" s="116" t="s">
        <v>234</v>
      </c>
    </row>
    <row r="77" spans="1:27" ht="18" customHeight="1"/>
    <row r="78" spans="1:27" ht="18" customHeight="1"/>
  </sheetData>
  <mergeCells count="9">
    <mergeCell ref="A1:B1"/>
    <mergeCell ref="A2:AA2"/>
    <mergeCell ref="A3:AA3"/>
    <mergeCell ref="A4:A5"/>
    <mergeCell ref="B4:B5"/>
    <mergeCell ref="C4:C5"/>
    <mergeCell ref="D4:D5"/>
    <mergeCell ref="E4:E5"/>
    <mergeCell ref="F4:A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workbookViewId="0">
      <selection activeCell="H12" sqref="H12"/>
    </sheetView>
  </sheetViews>
  <sheetFormatPr defaultRowHeight="15"/>
  <cols>
    <col min="1" max="1" width="5.140625" customWidth="1"/>
    <col min="2" max="2" width="43.28515625" customWidth="1"/>
    <col min="4" max="4" width="0" hidden="1" customWidth="1"/>
  </cols>
  <sheetData>
    <row r="1" spans="1:32">
      <c r="A1" s="425" t="s">
        <v>397</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row>
    <row r="2" spans="1:32">
      <c r="A2" s="567" t="s">
        <v>398</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375"/>
      <c r="AE2" s="375"/>
      <c r="AF2" s="375"/>
    </row>
    <row r="3" spans="1:32">
      <c r="A3" s="427"/>
      <c r="B3" s="428"/>
      <c r="C3" s="428"/>
      <c r="D3" s="428"/>
      <c r="E3" s="428"/>
      <c r="F3" s="428"/>
      <c r="G3" s="428"/>
      <c r="H3" s="568" t="s">
        <v>1</v>
      </c>
      <c r="I3" s="568"/>
      <c r="J3" s="568"/>
      <c r="K3" s="568"/>
      <c r="L3" s="568"/>
      <c r="M3" s="568"/>
      <c r="N3" s="568"/>
      <c r="O3" s="568"/>
      <c r="P3" s="568"/>
      <c r="Q3" s="568"/>
      <c r="R3" s="568"/>
      <c r="S3" s="568"/>
      <c r="T3" s="568"/>
      <c r="U3" s="568"/>
      <c r="V3" s="568"/>
      <c r="W3" s="568"/>
      <c r="X3" s="568"/>
      <c r="Y3" s="568"/>
      <c r="Z3" s="568"/>
      <c r="AA3" s="568"/>
      <c r="AB3" s="568"/>
      <c r="AC3" s="568"/>
      <c r="AD3" s="375"/>
      <c r="AE3" s="375"/>
      <c r="AF3" s="375"/>
    </row>
    <row r="4" spans="1:32">
      <c r="A4" s="569" t="s">
        <v>2</v>
      </c>
      <c r="B4" s="570" t="s">
        <v>187</v>
      </c>
      <c r="C4" s="570" t="s">
        <v>3</v>
      </c>
      <c r="D4" s="571" t="s">
        <v>399</v>
      </c>
      <c r="E4" s="571" t="s">
        <v>400</v>
      </c>
      <c r="F4" s="570" t="s">
        <v>4</v>
      </c>
      <c r="G4" s="570" t="s">
        <v>202</v>
      </c>
      <c r="H4" s="570" t="s">
        <v>6</v>
      </c>
      <c r="I4" s="570"/>
      <c r="J4" s="570"/>
      <c r="K4" s="570"/>
      <c r="L4" s="570"/>
      <c r="M4" s="570"/>
      <c r="N4" s="570"/>
      <c r="O4" s="570"/>
      <c r="P4" s="570"/>
      <c r="Q4" s="570"/>
      <c r="R4" s="570"/>
      <c r="S4" s="570"/>
      <c r="T4" s="570"/>
      <c r="U4" s="570"/>
      <c r="V4" s="570"/>
      <c r="W4" s="570"/>
      <c r="X4" s="570"/>
      <c r="Y4" s="570"/>
      <c r="Z4" s="570"/>
      <c r="AA4" s="570"/>
      <c r="AB4" s="570"/>
      <c r="AC4" s="570"/>
      <c r="AD4" s="420"/>
      <c r="AE4" s="420"/>
      <c r="AF4" s="420"/>
    </row>
    <row r="5" spans="1:32" ht="25.5">
      <c r="A5" s="569"/>
      <c r="B5" s="570"/>
      <c r="C5" s="570"/>
      <c r="D5" s="572"/>
      <c r="E5" s="572"/>
      <c r="F5" s="570"/>
      <c r="G5" s="570"/>
      <c r="H5" s="386" t="s">
        <v>302</v>
      </c>
      <c r="I5" s="386" t="s">
        <v>304</v>
      </c>
      <c r="J5" s="386" t="s">
        <v>305</v>
      </c>
      <c r="K5" s="386" t="s">
        <v>306</v>
      </c>
      <c r="L5" s="386" t="s">
        <v>303</v>
      </c>
      <c r="M5" s="386" t="s">
        <v>307</v>
      </c>
      <c r="N5" s="386" t="s">
        <v>308</v>
      </c>
      <c r="O5" s="386" t="s">
        <v>323</v>
      </c>
      <c r="P5" s="386" t="s">
        <v>309</v>
      </c>
      <c r="Q5" s="386" t="s">
        <v>310</v>
      </c>
      <c r="R5" s="386" t="s">
        <v>311</v>
      </c>
      <c r="S5" s="386" t="s">
        <v>312</v>
      </c>
      <c r="T5" s="386" t="s">
        <v>313</v>
      </c>
      <c r="U5" s="386" t="s">
        <v>314</v>
      </c>
      <c r="V5" s="385" t="s">
        <v>315</v>
      </c>
      <c r="W5" s="385" t="s">
        <v>316</v>
      </c>
      <c r="X5" s="385" t="s">
        <v>317</v>
      </c>
      <c r="Y5" s="385" t="s">
        <v>318</v>
      </c>
      <c r="Z5" s="385" t="s">
        <v>319</v>
      </c>
      <c r="AA5" s="385" t="s">
        <v>320</v>
      </c>
      <c r="AB5" s="385" t="s">
        <v>321</v>
      </c>
      <c r="AC5" s="385" t="s">
        <v>322</v>
      </c>
      <c r="AD5" s="429"/>
      <c r="AE5" s="429"/>
      <c r="AF5" s="429"/>
    </row>
    <row r="6" spans="1:32" ht="25.5">
      <c r="A6" s="430">
        <v>-1</v>
      </c>
      <c r="B6" s="431">
        <v>-2</v>
      </c>
      <c r="C6" s="431">
        <v>-3</v>
      </c>
      <c r="D6" s="431">
        <v>-4</v>
      </c>
      <c r="E6" s="431">
        <v>-5</v>
      </c>
      <c r="F6" s="431" t="s">
        <v>401</v>
      </c>
      <c r="G6" s="431"/>
      <c r="H6" s="431">
        <v>-7</v>
      </c>
      <c r="I6" s="431">
        <v>-7</v>
      </c>
      <c r="J6" s="431">
        <v>-8</v>
      </c>
      <c r="K6" s="431">
        <v>-9</v>
      </c>
      <c r="L6" s="431">
        <v>-10</v>
      </c>
      <c r="M6" s="431">
        <v>-11</v>
      </c>
      <c r="N6" s="431">
        <v>-12</v>
      </c>
      <c r="O6" s="431">
        <v>-13</v>
      </c>
      <c r="P6" s="431">
        <v>-14</v>
      </c>
      <c r="Q6" s="431">
        <v>-17</v>
      </c>
      <c r="R6" s="431">
        <v>-18</v>
      </c>
      <c r="S6" s="431">
        <v>-19</v>
      </c>
      <c r="T6" s="431">
        <v>-20</v>
      </c>
      <c r="U6" s="431">
        <v>-21</v>
      </c>
      <c r="V6" s="431">
        <v>-22</v>
      </c>
      <c r="W6" s="431">
        <v>-23</v>
      </c>
      <c r="X6" s="431">
        <v>-24</v>
      </c>
      <c r="Y6" s="431">
        <v>-25</v>
      </c>
      <c r="Z6" s="431">
        <v>-26</v>
      </c>
      <c r="AA6" s="431">
        <v>-27</v>
      </c>
      <c r="AB6" s="431">
        <v>-28</v>
      </c>
      <c r="AC6" s="431">
        <v>-29</v>
      </c>
      <c r="AD6" s="432"/>
      <c r="AE6" s="432"/>
      <c r="AF6" s="432"/>
    </row>
    <row r="7" spans="1:32">
      <c r="A7" s="433" t="s">
        <v>204</v>
      </c>
      <c r="B7" s="433" t="s">
        <v>349</v>
      </c>
      <c r="C7" s="434"/>
      <c r="D7" s="434"/>
      <c r="E7" s="434"/>
      <c r="F7" s="434"/>
      <c r="G7" s="434"/>
      <c r="H7" s="434"/>
      <c r="I7" s="434"/>
      <c r="J7" s="434"/>
      <c r="K7" s="434"/>
      <c r="L7" s="434"/>
      <c r="M7" s="434"/>
      <c r="N7" s="434"/>
      <c r="O7" s="434"/>
      <c r="P7" s="434"/>
      <c r="Q7" s="434"/>
      <c r="R7" s="434"/>
      <c r="S7" s="434"/>
      <c r="T7" s="434"/>
      <c r="U7" s="434"/>
      <c r="V7" s="434"/>
      <c r="W7" s="434"/>
      <c r="X7" s="435"/>
      <c r="Y7" s="435"/>
      <c r="Z7" s="435"/>
      <c r="AA7" s="435"/>
      <c r="AB7" s="435"/>
      <c r="AC7" s="435"/>
      <c r="AD7" s="436"/>
      <c r="AE7" s="436"/>
      <c r="AF7" s="436"/>
    </row>
    <row r="8" spans="1:32">
      <c r="A8" s="437"/>
      <c r="B8" s="438" t="s">
        <v>8</v>
      </c>
      <c r="C8" s="439"/>
      <c r="D8" s="440"/>
      <c r="E8" s="409">
        <v>14.288599999999999</v>
      </c>
      <c r="F8" s="394">
        <v>14.288599999999999</v>
      </c>
      <c r="G8" s="394">
        <v>100</v>
      </c>
      <c r="H8" s="394">
        <v>10.574999999999999</v>
      </c>
      <c r="I8" s="394">
        <v>0</v>
      </c>
      <c r="J8" s="394">
        <v>0</v>
      </c>
      <c r="K8" s="394">
        <v>0</v>
      </c>
      <c r="L8" s="394">
        <v>3.7135999999999996</v>
      </c>
      <c r="M8" s="394">
        <v>0</v>
      </c>
      <c r="N8" s="394">
        <v>0</v>
      </c>
      <c r="O8" s="394">
        <v>0</v>
      </c>
      <c r="P8" s="394">
        <v>0</v>
      </c>
      <c r="Q8" s="394">
        <v>0</v>
      </c>
      <c r="R8" s="394">
        <v>0</v>
      </c>
      <c r="S8" s="394">
        <v>0</v>
      </c>
      <c r="T8" s="394">
        <v>0</v>
      </c>
      <c r="U8" s="394">
        <v>0</v>
      </c>
      <c r="V8" s="394">
        <v>0</v>
      </c>
      <c r="W8" s="394">
        <v>0</v>
      </c>
      <c r="X8" s="394">
        <v>0</v>
      </c>
      <c r="Y8" s="394">
        <v>0</v>
      </c>
      <c r="Z8" s="394">
        <v>0</v>
      </c>
      <c r="AA8" s="394">
        <v>0</v>
      </c>
      <c r="AB8" s="394">
        <v>0</v>
      </c>
      <c r="AC8" s="394">
        <v>0</v>
      </c>
      <c r="AD8" s="407"/>
      <c r="AE8" s="407">
        <v>101671.33237999998</v>
      </c>
      <c r="AF8" s="407">
        <v>-101657.04377999998</v>
      </c>
    </row>
    <row r="9" spans="1:32">
      <c r="A9" s="383" t="s">
        <v>9</v>
      </c>
      <c r="B9" s="441" t="s">
        <v>10</v>
      </c>
      <c r="C9" s="377" t="s">
        <v>11</v>
      </c>
      <c r="D9" s="418"/>
      <c r="E9" s="421">
        <v>0</v>
      </c>
      <c r="F9" s="392">
        <v>0</v>
      </c>
      <c r="G9" s="392">
        <v>0</v>
      </c>
      <c r="H9" s="392"/>
      <c r="I9" s="392"/>
      <c r="J9" s="392"/>
      <c r="K9" s="392"/>
      <c r="L9" s="392"/>
      <c r="M9" s="392"/>
      <c r="N9" s="392"/>
      <c r="O9" s="392"/>
      <c r="P9" s="392"/>
      <c r="Q9" s="392"/>
      <c r="R9" s="392"/>
      <c r="S9" s="392"/>
      <c r="T9" s="392"/>
      <c r="U9" s="392"/>
      <c r="V9" s="392"/>
      <c r="W9" s="392"/>
      <c r="X9" s="392"/>
      <c r="Y9" s="392"/>
      <c r="Z9" s="392"/>
      <c r="AA9" s="392"/>
      <c r="AB9" s="392"/>
      <c r="AC9" s="392"/>
      <c r="AD9" s="420"/>
      <c r="AE9" s="420">
        <v>94245.394784999982</v>
      </c>
      <c r="AF9" s="420">
        <v>-94245.394784999982</v>
      </c>
    </row>
    <row r="10" spans="1:32">
      <c r="A10" s="383"/>
      <c r="B10" s="442" t="s">
        <v>66</v>
      </c>
      <c r="C10" s="377"/>
      <c r="D10" s="418"/>
      <c r="E10" s="421"/>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420"/>
      <c r="AE10" s="420"/>
      <c r="AF10" s="420"/>
    </row>
    <row r="11" spans="1:32">
      <c r="A11" s="381" t="s">
        <v>12</v>
      </c>
      <c r="B11" s="378" t="s">
        <v>13</v>
      </c>
      <c r="C11" s="376" t="s">
        <v>14</v>
      </c>
      <c r="D11" s="422"/>
      <c r="E11" s="421">
        <v>0</v>
      </c>
      <c r="F11" s="389">
        <v>0</v>
      </c>
      <c r="G11" s="389" t="e">
        <v>#DIV/0!</v>
      </c>
      <c r="H11" s="391"/>
      <c r="I11" s="391"/>
      <c r="J11" s="391"/>
      <c r="K11" s="391"/>
      <c r="L11" s="391"/>
      <c r="M11" s="391"/>
      <c r="N11" s="391"/>
      <c r="O11" s="391"/>
      <c r="P11" s="391"/>
      <c r="Q11" s="391"/>
      <c r="R11" s="391"/>
      <c r="S11" s="391"/>
      <c r="T11" s="391"/>
      <c r="U11" s="391"/>
      <c r="V11" s="391"/>
      <c r="W11" s="391"/>
      <c r="X11" s="391"/>
      <c r="Y11" s="391"/>
      <c r="Z11" s="391"/>
      <c r="AA11" s="391"/>
      <c r="AB11" s="391"/>
      <c r="AC11" s="391"/>
      <c r="AD11" s="375"/>
      <c r="AE11" s="420">
        <v>3609.4926960000007</v>
      </c>
      <c r="AF11" s="420">
        <v>-3609.4926960000007</v>
      </c>
    </row>
    <row r="12" spans="1:32">
      <c r="A12" s="382"/>
      <c r="B12" s="443" t="s">
        <v>206</v>
      </c>
      <c r="C12" s="380" t="s">
        <v>16</v>
      </c>
      <c r="D12" s="444"/>
      <c r="E12" s="445">
        <v>0</v>
      </c>
      <c r="F12" s="446">
        <v>0</v>
      </c>
      <c r="G12" s="446" t="e">
        <v>#DIV/0!</v>
      </c>
      <c r="H12" s="390"/>
      <c r="I12" s="390"/>
      <c r="J12" s="390"/>
      <c r="K12" s="390"/>
      <c r="L12" s="447"/>
      <c r="M12" s="390"/>
      <c r="N12" s="390"/>
      <c r="O12" s="390"/>
      <c r="P12" s="390"/>
      <c r="Q12" s="390"/>
      <c r="R12" s="390"/>
      <c r="S12" s="390"/>
      <c r="T12" s="390"/>
      <c r="U12" s="390"/>
      <c r="V12" s="390"/>
      <c r="W12" s="390"/>
      <c r="X12" s="390"/>
      <c r="Y12" s="390"/>
      <c r="Z12" s="390"/>
      <c r="AA12" s="390"/>
      <c r="AB12" s="390"/>
      <c r="AC12" s="390"/>
      <c r="AD12" s="448"/>
      <c r="AE12" s="420">
        <v>2182.5210980000002</v>
      </c>
      <c r="AF12" s="420">
        <v>-2182.5210980000002</v>
      </c>
    </row>
    <row r="13" spans="1:32">
      <c r="A13" s="382"/>
      <c r="B13" s="379" t="s">
        <v>17</v>
      </c>
      <c r="C13" s="380" t="s">
        <v>18</v>
      </c>
      <c r="D13" s="444"/>
      <c r="E13" s="445">
        <v>0</v>
      </c>
      <c r="F13" s="446">
        <v>0</v>
      </c>
      <c r="G13" s="446" t="e">
        <v>#DIV/0!</v>
      </c>
      <c r="H13" s="390"/>
      <c r="I13" s="390"/>
      <c r="J13" s="390"/>
      <c r="K13" s="390"/>
      <c r="L13" s="390"/>
      <c r="M13" s="390"/>
      <c r="N13" s="390"/>
      <c r="O13" s="390"/>
      <c r="P13" s="390"/>
      <c r="Q13" s="390"/>
      <c r="R13" s="390"/>
      <c r="S13" s="390"/>
      <c r="T13" s="390"/>
      <c r="U13" s="390"/>
      <c r="V13" s="390"/>
      <c r="W13" s="390"/>
      <c r="X13" s="390"/>
      <c r="Y13" s="390"/>
      <c r="Z13" s="390"/>
      <c r="AA13" s="390"/>
      <c r="AB13" s="390"/>
      <c r="AC13" s="390"/>
      <c r="AD13" s="448"/>
      <c r="AE13" s="420">
        <v>1425.7830810000003</v>
      </c>
      <c r="AF13" s="420">
        <v>-1425.7830810000003</v>
      </c>
    </row>
    <row r="14" spans="1:32">
      <c r="A14" s="382"/>
      <c r="B14" s="382" t="s">
        <v>19</v>
      </c>
      <c r="C14" s="380" t="s">
        <v>20</v>
      </c>
      <c r="D14" s="444"/>
      <c r="E14" s="445">
        <v>0</v>
      </c>
      <c r="F14" s="446">
        <v>0</v>
      </c>
      <c r="G14" s="446" t="e">
        <v>#DIV/0!</v>
      </c>
      <c r="H14" s="390"/>
      <c r="I14" s="390"/>
      <c r="J14" s="390"/>
      <c r="K14" s="390"/>
      <c r="L14" s="390"/>
      <c r="M14" s="390"/>
      <c r="N14" s="390"/>
      <c r="O14" s="390"/>
      <c r="P14" s="390"/>
      <c r="Q14" s="390"/>
      <c r="R14" s="390"/>
      <c r="S14" s="390"/>
      <c r="T14" s="390"/>
      <c r="U14" s="390"/>
      <c r="V14" s="390"/>
      <c r="W14" s="390"/>
      <c r="X14" s="390"/>
      <c r="Y14" s="390"/>
      <c r="Z14" s="390"/>
      <c r="AA14" s="390"/>
      <c r="AB14" s="390"/>
      <c r="AC14" s="390"/>
      <c r="AD14" s="448"/>
      <c r="AE14" s="420">
        <v>1.188517</v>
      </c>
      <c r="AF14" s="420">
        <v>-1.188517</v>
      </c>
    </row>
    <row r="15" spans="1:32">
      <c r="A15" s="381" t="s">
        <v>21</v>
      </c>
      <c r="B15" s="381" t="s">
        <v>22</v>
      </c>
      <c r="C15" s="376" t="s">
        <v>23</v>
      </c>
      <c r="D15" s="422"/>
      <c r="E15" s="421">
        <v>0</v>
      </c>
      <c r="F15" s="389">
        <v>0</v>
      </c>
      <c r="G15" s="389" t="e">
        <v>#DIV/0!</v>
      </c>
      <c r="H15" s="391"/>
      <c r="I15" s="391"/>
      <c r="J15" s="391"/>
      <c r="K15" s="391"/>
      <c r="L15" s="391"/>
      <c r="M15" s="391"/>
      <c r="N15" s="391"/>
      <c r="O15" s="391"/>
      <c r="P15" s="391"/>
      <c r="Q15" s="391"/>
      <c r="R15" s="391"/>
      <c r="S15" s="391"/>
      <c r="T15" s="391"/>
      <c r="U15" s="391"/>
      <c r="V15" s="391"/>
      <c r="W15" s="391"/>
      <c r="X15" s="391"/>
      <c r="Y15" s="391"/>
      <c r="Z15" s="391"/>
      <c r="AA15" s="391"/>
      <c r="AB15" s="391"/>
      <c r="AC15" s="391"/>
      <c r="AD15" s="375"/>
      <c r="AE15" s="420">
        <v>4300.1750330000004</v>
      </c>
      <c r="AF15" s="420">
        <v>-4300.1750330000004</v>
      </c>
    </row>
    <row r="16" spans="1:32">
      <c r="A16" s="381" t="s">
        <v>24</v>
      </c>
      <c r="B16" s="381" t="s">
        <v>25</v>
      </c>
      <c r="C16" s="376" t="s">
        <v>26</v>
      </c>
      <c r="D16" s="422"/>
      <c r="E16" s="421">
        <v>0</v>
      </c>
      <c r="F16" s="389">
        <v>0</v>
      </c>
      <c r="G16" s="389" t="e">
        <v>#DIV/0!</v>
      </c>
      <c r="H16" s="391"/>
      <c r="I16" s="391"/>
      <c r="J16" s="391"/>
      <c r="K16" s="391"/>
      <c r="L16" s="391"/>
      <c r="M16" s="391"/>
      <c r="N16" s="391"/>
      <c r="O16" s="391"/>
      <c r="P16" s="391"/>
      <c r="Q16" s="391"/>
      <c r="R16" s="391"/>
      <c r="S16" s="391"/>
      <c r="T16" s="391"/>
      <c r="U16" s="391"/>
      <c r="V16" s="391"/>
      <c r="W16" s="391"/>
      <c r="X16" s="391"/>
      <c r="Y16" s="391"/>
      <c r="Z16" s="391"/>
      <c r="AA16" s="391"/>
      <c r="AB16" s="391"/>
      <c r="AC16" s="391"/>
      <c r="AD16" s="375"/>
      <c r="AE16" s="420">
        <v>1805.8380549999742</v>
      </c>
      <c r="AF16" s="420">
        <v>-1805.8380549999742</v>
      </c>
    </row>
    <row r="17" spans="1:32">
      <c r="A17" s="381" t="s">
        <v>27</v>
      </c>
      <c r="B17" s="378" t="s">
        <v>28</v>
      </c>
      <c r="C17" s="376" t="s">
        <v>29</v>
      </c>
      <c r="D17" s="422"/>
      <c r="E17" s="421">
        <v>0</v>
      </c>
      <c r="F17" s="389">
        <v>0</v>
      </c>
      <c r="G17" s="389" t="e">
        <v>#DIV/0!</v>
      </c>
      <c r="H17" s="391"/>
      <c r="I17" s="391"/>
      <c r="J17" s="391"/>
      <c r="K17" s="391"/>
      <c r="L17" s="391"/>
      <c r="M17" s="391"/>
      <c r="N17" s="391"/>
      <c r="O17" s="391"/>
      <c r="P17" s="391"/>
      <c r="Q17" s="391"/>
      <c r="R17" s="391"/>
      <c r="S17" s="391"/>
      <c r="T17" s="391"/>
      <c r="U17" s="391"/>
      <c r="V17" s="391"/>
      <c r="W17" s="391"/>
      <c r="X17" s="391"/>
      <c r="Y17" s="391"/>
      <c r="Z17" s="391"/>
      <c r="AA17" s="391"/>
      <c r="AB17" s="391"/>
      <c r="AC17" s="391"/>
      <c r="AD17" s="375"/>
      <c r="AE17" s="420">
        <v>12454.800000000003</v>
      </c>
      <c r="AF17" s="420">
        <v>-12454.800000000003</v>
      </c>
    </row>
    <row r="18" spans="1:32">
      <c r="A18" s="382"/>
      <c r="B18" s="382" t="s">
        <v>30</v>
      </c>
      <c r="C18" s="380" t="s">
        <v>31</v>
      </c>
      <c r="D18" s="444"/>
      <c r="E18" s="445">
        <v>0</v>
      </c>
      <c r="F18" s="446">
        <v>0</v>
      </c>
      <c r="G18" s="446" t="e">
        <v>#DIV/0!</v>
      </c>
      <c r="H18" s="390"/>
      <c r="I18" s="390"/>
      <c r="J18" s="390"/>
      <c r="K18" s="390"/>
      <c r="L18" s="390"/>
      <c r="M18" s="390"/>
      <c r="N18" s="390"/>
      <c r="O18" s="390"/>
      <c r="P18" s="390"/>
      <c r="Q18" s="390"/>
      <c r="R18" s="390"/>
      <c r="S18" s="390"/>
      <c r="T18" s="390"/>
      <c r="U18" s="390"/>
      <c r="V18" s="390"/>
      <c r="W18" s="390"/>
      <c r="X18" s="390"/>
      <c r="Y18" s="390"/>
      <c r="Z18" s="390"/>
      <c r="AA18" s="390"/>
      <c r="AB18" s="390"/>
      <c r="AC18" s="390"/>
      <c r="AD18" s="448"/>
      <c r="AE18" s="420">
        <v>9102.6191770000041</v>
      </c>
      <c r="AF18" s="420">
        <v>-9102.6191770000041</v>
      </c>
    </row>
    <row r="19" spans="1:32">
      <c r="A19" s="382"/>
      <c r="B19" s="382" t="s">
        <v>32</v>
      </c>
      <c r="C19" s="380" t="s">
        <v>33</v>
      </c>
      <c r="D19" s="444"/>
      <c r="E19" s="445">
        <v>0</v>
      </c>
      <c r="F19" s="446">
        <v>0</v>
      </c>
      <c r="G19" s="446" t="e">
        <v>#DIV/0!</v>
      </c>
      <c r="H19" s="390"/>
      <c r="I19" s="390"/>
      <c r="J19" s="390"/>
      <c r="K19" s="390"/>
      <c r="L19" s="390"/>
      <c r="M19" s="390"/>
      <c r="N19" s="390"/>
      <c r="O19" s="390"/>
      <c r="P19" s="390"/>
      <c r="Q19" s="390"/>
      <c r="R19" s="390"/>
      <c r="S19" s="390"/>
      <c r="T19" s="390"/>
      <c r="U19" s="449"/>
      <c r="V19" s="390"/>
      <c r="W19" s="390"/>
      <c r="X19" s="390"/>
      <c r="Y19" s="390"/>
      <c r="Z19" s="390"/>
      <c r="AA19" s="390"/>
      <c r="AB19" s="390"/>
      <c r="AC19" s="390"/>
      <c r="AD19" s="448"/>
      <c r="AE19" s="420">
        <v>835.44567899999993</v>
      </c>
      <c r="AF19" s="420">
        <v>-835.44567899999993</v>
      </c>
    </row>
    <row r="20" spans="1:32">
      <c r="A20" s="382"/>
      <c r="B20" s="382" t="s">
        <v>34</v>
      </c>
      <c r="C20" s="380" t="s">
        <v>35</v>
      </c>
      <c r="D20" s="444"/>
      <c r="E20" s="445">
        <v>0</v>
      </c>
      <c r="F20" s="446">
        <v>0</v>
      </c>
      <c r="G20" s="446" t="e">
        <v>#DIV/0!</v>
      </c>
      <c r="H20" s="390"/>
      <c r="I20" s="390"/>
      <c r="J20" s="390"/>
      <c r="K20" s="390"/>
      <c r="L20" s="390"/>
      <c r="M20" s="390"/>
      <c r="N20" s="390"/>
      <c r="O20" s="390"/>
      <c r="P20" s="390"/>
      <c r="Q20" s="390"/>
      <c r="R20" s="390"/>
      <c r="S20" s="390"/>
      <c r="T20" s="390"/>
      <c r="U20" s="390"/>
      <c r="V20" s="390"/>
      <c r="W20" s="390"/>
      <c r="X20" s="390"/>
      <c r="Y20" s="390"/>
      <c r="Z20" s="390"/>
      <c r="AA20" s="390"/>
      <c r="AB20" s="390"/>
      <c r="AC20" s="390"/>
      <c r="AD20" s="448"/>
      <c r="AE20" s="420">
        <v>2516.7351439999998</v>
      </c>
      <c r="AF20" s="420">
        <v>-2516.7351439999998</v>
      </c>
    </row>
    <row r="21" spans="1:32">
      <c r="A21" s="381" t="s">
        <v>36</v>
      </c>
      <c r="B21" s="378" t="s">
        <v>37</v>
      </c>
      <c r="C21" s="376" t="s">
        <v>38</v>
      </c>
      <c r="D21" s="422"/>
      <c r="E21" s="421">
        <v>0</v>
      </c>
      <c r="F21" s="389">
        <v>0</v>
      </c>
      <c r="G21" s="389" t="e">
        <v>#DIV/0!</v>
      </c>
      <c r="H21" s="391"/>
      <c r="I21" s="391"/>
      <c r="J21" s="391"/>
      <c r="K21" s="391"/>
      <c r="L21" s="391"/>
      <c r="M21" s="391"/>
      <c r="N21" s="391"/>
      <c r="O21" s="391"/>
      <c r="P21" s="391"/>
      <c r="Q21" s="391"/>
      <c r="R21" s="391"/>
      <c r="S21" s="391"/>
      <c r="T21" s="391"/>
      <c r="U21" s="391"/>
      <c r="V21" s="391"/>
      <c r="W21" s="391"/>
      <c r="X21" s="391"/>
      <c r="Y21" s="391"/>
      <c r="Z21" s="391"/>
      <c r="AA21" s="391"/>
      <c r="AB21" s="391"/>
      <c r="AC21" s="391"/>
      <c r="AD21" s="375"/>
      <c r="AE21" s="420">
        <v>0</v>
      </c>
      <c r="AF21" s="420">
        <v>0</v>
      </c>
    </row>
    <row r="22" spans="1:32">
      <c r="A22" s="382"/>
      <c r="B22" s="382" t="s">
        <v>39</v>
      </c>
      <c r="C22" s="380" t="s">
        <v>40</v>
      </c>
      <c r="D22" s="444"/>
      <c r="E22" s="445">
        <v>0</v>
      </c>
      <c r="F22" s="446">
        <v>0</v>
      </c>
      <c r="G22" s="446">
        <v>0</v>
      </c>
      <c r="H22" s="390"/>
      <c r="I22" s="390"/>
      <c r="J22" s="390"/>
      <c r="K22" s="390"/>
      <c r="L22" s="390"/>
      <c r="M22" s="390"/>
      <c r="N22" s="390"/>
      <c r="O22" s="390"/>
      <c r="P22" s="390"/>
      <c r="Q22" s="390"/>
      <c r="R22" s="390"/>
      <c r="S22" s="390"/>
      <c r="T22" s="390"/>
      <c r="U22" s="390"/>
      <c r="V22" s="390"/>
      <c r="W22" s="390"/>
      <c r="X22" s="390"/>
      <c r="Y22" s="390"/>
      <c r="Z22" s="390"/>
      <c r="AA22" s="390"/>
      <c r="AB22" s="390"/>
      <c r="AC22" s="390"/>
      <c r="AD22" s="448"/>
      <c r="AE22" s="420">
        <v>0</v>
      </c>
      <c r="AF22" s="420">
        <v>0</v>
      </c>
    </row>
    <row r="23" spans="1:32">
      <c r="A23" s="382"/>
      <c r="B23" s="382" t="s">
        <v>41</v>
      </c>
      <c r="C23" s="380" t="s">
        <v>42</v>
      </c>
      <c r="D23" s="444"/>
      <c r="E23" s="445">
        <v>0</v>
      </c>
      <c r="F23" s="446">
        <v>0</v>
      </c>
      <c r="G23" s="446">
        <v>0</v>
      </c>
      <c r="H23" s="390"/>
      <c r="I23" s="390"/>
      <c r="J23" s="390"/>
      <c r="K23" s="390"/>
      <c r="L23" s="390"/>
      <c r="M23" s="390"/>
      <c r="N23" s="390"/>
      <c r="O23" s="390"/>
      <c r="P23" s="390"/>
      <c r="Q23" s="390"/>
      <c r="R23" s="390"/>
      <c r="S23" s="390"/>
      <c r="T23" s="390"/>
      <c r="U23" s="390"/>
      <c r="V23" s="390"/>
      <c r="W23" s="390"/>
      <c r="X23" s="390"/>
      <c r="Y23" s="390"/>
      <c r="Z23" s="390"/>
      <c r="AA23" s="390"/>
      <c r="AB23" s="390"/>
      <c r="AC23" s="390"/>
      <c r="AD23" s="448"/>
      <c r="AE23" s="420">
        <v>0</v>
      </c>
      <c r="AF23" s="420">
        <v>0</v>
      </c>
    </row>
    <row r="24" spans="1:32">
      <c r="A24" s="382"/>
      <c r="B24" s="382" t="s">
        <v>43</v>
      </c>
      <c r="C24" s="380" t="s">
        <v>44</v>
      </c>
      <c r="D24" s="444"/>
      <c r="E24" s="445">
        <v>0</v>
      </c>
      <c r="F24" s="446">
        <v>0</v>
      </c>
      <c r="G24" s="446">
        <v>0</v>
      </c>
      <c r="H24" s="390"/>
      <c r="I24" s="390"/>
      <c r="J24" s="390"/>
      <c r="K24" s="390"/>
      <c r="L24" s="390"/>
      <c r="M24" s="390"/>
      <c r="N24" s="390"/>
      <c r="O24" s="390"/>
      <c r="P24" s="390"/>
      <c r="Q24" s="390"/>
      <c r="R24" s="390"/>
      <c r="S24" s="390"/>
      <c r="T24" s="390"/>
      <c r="U24" s="390"/>
      <c r="V24" s="390"/>
      <c r="W24" s="390"/>
      <c r="X24" s="390"/>
      <c r="Y24" s="390"/>
      <c r="Z24" s="390"/>
      <c r="AA24" s="390"/>
      <c r="AB24" s="390"/>
      <c r="AC24" s="390"/>
      <c r="AD24" s="448"/>
      <c r="AE24" s="420">
        <v>0</v>
      </c>
      <c r="AF24" s="420">
        <v>0</v>
      </c>
    </row>
    <row r="25" spans="1:32">
      <c r="A25" s="381" t="s">
        <v>45</v>
      </c>
      <c r="B25" s="378" t="s">
        <v>46</v>
      </c>
      <c r="C25" s="376" t="s">
        <v>47</v>
      </c>
      <c r="D25" s="422"/>
      <c r="E25" s="421">
        <v>0</v>
      </c>
      <c r="F25" s="389">
        <v>0</v>
      </c>
      <c r="G25" s="389" t="e">
        <v>#DIV/0!</v>
      </c>
      <c r="H25" s="391"/>
      <c r="I25" s="391"/>
      <c r="J25" s="391"/>
      <c r="K25" s="391"/>
      <c r="L25" s="391"/>
      <c r="M25" s="391"/>
      <c r="N25" s="391"/>
      <c r="O25" s="391"/>
      <c r="P25" s="391"/>
      <c r="Q25" s="391"/>
      <c r="R25" s="391"/>
      <c r="S25" s="391"/>
      <c r="T25" s="391"/>
      <c r="U25" s="391"/>
      <c r="V25" s="391"/>
      <c r="W25" s="391"/>
      <c r="X25" s="391"/>
      <c r="Y25" s="391"/>
      <c r="Z25" s="391"/>
      <c r="AA25" s="391"/>
      <c r="AB25" s="391"/>
      <c r="AC25" s="391"/>
      <c r="AD25" s="375"/>
      <c r="AE25" s="420">
        <v>70927.39</v>
      </c>
      <c r="AF25" s="420">
        <v>-70927.39</v>
      </c>
    </row>
    <row r="26" spans="1:32">
      <c r="A26" s="382"/>
      <c r="B26" s="382" t="s">
        <v>402</v>
      </c>
      <c r="C26" s="380" t="s">
        <v>49</v>
      </c>
      <c r="D26" s="444"/>
      <c r="E26" s="445">
        <v>0</v>
      </c>
      <c r="F26" s="446">
        <v>0</v>
      </c>
      <c r="G26" s="446" t="e">
        <v>#DIV/0!</v>
      </c>
      <c r="H26" s="390"/>
      <c r="I26" s="390"/>
      <c r="J26" s="390"/>
      <c r="K26" s="390"/>
      <c r="L26" s="390"/>
      <c r="M26" s="390"/>
      <c r="N26" s="390"/>
      <c r="O26" s="390"/>
      <c r="P26" s="390"/>
      <c r="Q26" s="390"/>
      <c r="R26" s="390"/>
      <c r="S26" s="390"/>
      <c r="T26" s="390"/>
      <c r="U26" s="390"/>
      <c r="V26" s="390"/>
      <c r="W26" s="390"/>
      <c r="X26" s="390"/>
      <c r="Y26" s="390"/>
      <c r="Z26" s="390"/>
      <c r="AA26" s="390"/>
      <c r="AB26" s="390"/>
      <c r="AC26" s="390"/>
      <c r="AD26" s="448"/>
      <c r="AE26" s="420">
        <v>44882.613040000004</v>
      </c>
      <c r="AF26" s="420">
        <v>-44882.613040000004</v>
      </c>
    </row>
    <row r="27" spans="1:32">
      <c r="A27" s="382"/>
      <c r="B27" s="382" t="s">
        <v>50</v>
      </c>
      <c r="C27" s="380" t="s">
        <v>51</v>
      </c>
      <c r="D27" s="444"/>
      <c r="E27" s="445">
        <v>0</v>
      </c>
      <c r="F27" s="446">
        <v>0</v>
      </c>
      <c r="G27" s="446" t="e">
        <v>#DIV/0!</v>
      </c>
      <c r="H27" s="390"/>
      <c r="I27" s="390"/>
      <c r="J27" s="390"/>
      <c r="K27" s="390"/>
      <c r="L27" s="390"/>
      <c r="M27" s="390"/>
      <c r="N27" s="390"/>
      <c r="O27" s="390"/>
      <c r="P27" s="390"/>
      <c r="Q27" s="390"/>
      <c r="R27" s="390"/>
      <c r="S27" s="390"/>
      <c r="T27" s="390"/>
      <c r="U27" s="390"/>
      <c r="V27" s="390"/>
      <c r="W27" s="390"/>
      <c r="X27" s="390"/>
      <c r="Y27" s="390"/>
      <c r="Z27" s="390"/>
      <c r="AA27" s="390"/>
      <c r="AB27" s="390"/>
      <c r="AC27" s="390"/>
      <c r="AD27" s="448"/>
      <c r="AE27" s="420">
        <v>3877.2699520000042</v>
      </c>
      <c r="AF27" s="420">
        <v>-3877.2699520000042</v>
      </c>
    </row>
    <row r="28" spans="1:32">
      <c r="A28" s="382"/>
      <c r="B28" s="382" t="s">
        <v>52</v>
      </c>
      <c r="C28" s="380" t="s">
        <v>53</v>
      </c>
      <c r="D28" s="444"/>
      <c r="E28" s="445">
        <v>0</v>
      </c>
      <c r="F28" s="446">
        <v>0</v>
      </c>
      <c r="G28" s="446" t="e">
        <v>#DIV/0!</v>
      </c>
      <c r="H28" s="390"/>
      <c r="I28" s="390"/>
      <c r="J28" s="390"/>
      <c r="K28" s="390"/>
      <c r="L28" s="390"/>
      <c r="M28" s="390"/>
      <c r="N28" s="390"/>
      <c r="O28" s="390"/>
      <c r="P28" s="390"/>
      <c r="Q28" s="390"/>
      <c r="R28" s="390"/>
      <c r="S28" s="390"/>
      <c r="T28" s="390"/>
      <c r="U28" s="390"/>
      <c r="V28" s="390"/>
      <c r="W28" s="390"/>
      <c r="X28" s="390"/>
      <c r="Y28" s="390"/>
      <c r="Z28" s="390"/>
      <c r="AA28" s="390"/>
      <c r="AB28" s="390"/>
      <c r="AC28" s="390"/>
      <c r="AD28" s="448"/>
      <c r="AE28" s="420">
        <v>22167.507008000015</v>
      </c>
      <c r="AF28" s="420">
        <v>-22167.507008000015</v>
      </c>
    </row>
    <row r="29" spans="1:32">
      <c r="A29" s="381" t="s">
        <v>54</v>
      </c>
      <c r="B29" s="381" t="s">
        <v>55</v>
      </c>
      <c r="C29" s="376" t="s">
        <v>56</v>
      </c>
      <c r="D29" s="422"/>
      <c r="E29" s="421">
        <v>0</v>
      </c>
      <c r="F29" s="389">
        <v>0</v>
      </c>
      <c r="G29" s="389" t="e">
        <v>#DIV/0!</v>
      </c>
      <c r="H29" s="391"/>
      <c r="I29" s="391"/>
      <c r="J29" s="391"/>
      <c r="K29" s="391"/>
      <c r="L29" s="391"/>
      <c r="M29" s="391"/>
      <c r="N29" s="391"/>
      <c r="O29" s="391"/>
      <c r="P29" s="391"/>
      <c r="Q29" s="391"/>
      <c r="R29" s="391"/>
      <c r="S29" s="391"/>
      <c r="T29" s="391"/>
      <c r="U29" s="391"/>
      <c r="V29" s="391"/>
      <c r="W29" s="391"/>
      <c r="X29" s="391"/>
      <c r="Y29" s="391"/>
      <c r="Z29" s="391"/>
      <c r="AA29" s="391"/>
      <c r="AB29" s="391"/>
      <c r="AC29" s="391"/>
      <c r="AD29" s="375"/>
      <c r="AE29" s="420">
        <v>192.301545</v>
      </c>
      <c r="AF29" s="420">
        <v>-192.301545</v>
      </c>
    </row>
    <row r="30" spans="1:32">
      <c r="A30" s="381" t="s">
        <v>57</v>
      </c>
      <c r="B30" s="381" t="s">
        <v>58</v>
      </c>
      <c r="C30" s="376" t="s">
        <v>59</v>
      </c>
      <c r="D30" s="422"/>
      <c r="E30" s="421">
        <v>0</v>
      </c>
      <c r="F30" s="389">
        <v>0</v>
      </c>
      <c r="G30" s="389" t="e">
        <v>#DIV/0!</v>
      </c>
      <c r="H30" s="391"/>
      <c r="I30" s="391"/>
      <c r="J30" s="391"/>
      <c r="K30" s="391"/>
      <c r="L30" s="391"/>
      <c r="M30" s="391"/>
      <c r="N30" s="391"/>
      <c r="O30" s="391"/>
      <c r="P30" s="391"/>
      <c r="Q30" s="391"/>
      <c r="R30" s="391"/>
      <c r="S30" s="391"/>
      <c r="T30" s="391"/>
      <c r="U30" s="391"/>
      <c r="V30" s="391"/>
      <c r="W30" s="391"/>
      <c r="X30" s="391"/>
      <c r="Y30" s="391"/>
      <c r="Z30" s="391"/>
      <c r="AA30" s="391"/>
      <c r="AB30" s="391"/>
      <c r="AC30" s="391"/>
      <c r="AD30" s="375"/>
      <c r="AE30" s="420">
        <v>0</v>
      </c>
      <c r="AF30" s="420">
        <v>0</v>
      </c>
    </row>
    <row r="31" spans="1:32">
      <c r="A31" s="381" t="s">
        <v>60</v>
      </c>
      <c r="B31" s="381" t="s">
        <v>61</v>
      </c>
      <c r="C31" s="376" t="s">
        <v>62</v>
      </c>
      <c r="D31" s="422"/>
      <c r="E31" s="421">
        <v>0</v>
      </c>
      <c r="F31" s="389">
        <v>0</v>
      </c>
      <c r="G31" s="389" t="e">
        <v>#DIV/0!</v>
      </c>
      <c r="H31" s="391"/>
      <c r="I31" s="391"/>
      <c r="J31" s="391"/>
      <c r="K31" s="391"/>
      <c r="L31" s="391"/>
      <c r="M31" s="391"/>
      <c r="N31" s="391"/>
      <c r="O31" s="391"/>
      <c r="P31" s="391"/>
      <c r="Q31" s="391"/>
      <c r="R31" s="391"/>
      <c r="S31" s="391"/>
      <c r="T31" s="391"/>
      <c r="U31" s="391"/>
      <c r="V31" s="391"/>
      <c r="W31" s="391"/>
      <c r="X31" s="391"/>
      <c r="Y31" s="391"/>
      <c r="Z31" s="391"/>
      <c r="AA31" s="391"/>
      <c r="AB31" s="391"/>
      <c r="AC31" s="391"/>
      <c r="AD31" s="375"/>
      <c r="AE31" s="420">
        <v>955.39745600000003</v>
      </c>
      <c r="AF31" s="420">
        <v>-955.39745600000003</v>
      </c>
    </row>
    <row r="32" spans="1:32">
      <c r="A32" s="383" t="s">
        <v>63</v>
      </c>
      <c r="B32" s="383" t="s">
        <v>64</v>
      </c>
      <c r="C32" s="377" t="s">
        <v>65</v>
      </c>
      <c r="D32" s="418"/>
      <c r="E32" s="421">
        <v>14.288599999999999</v>
      </c>
      <c r="F32" s="392">
        <v>14.288599999999999</v>
      </c>
      <c r="G32" s="392">
        <v>100</v>
      </c>
      <c r="H32" s="388">
        <v>10.574999999999999</v>
      </c>
      <c r="I32" s="388">
        <v>0</v>
      </c>
      <c r="J32" s="388">
        <v>0</v>
      </c>
      <c r="K32" s="388">
        <v>0</v>
      </c>
      <c r="L32" s="388">
        <v>3.7135999999999996</v>
      </c>
      <c r="M32" s="388">
        <v>0</v>
      </c>
      <c r="N32" s="388">
        <v>0</v>
      </c>
      <c r="O32" s="388">
        <v>0</v>
      </c>
      <c r="P32" s="388">
        <v>0</v>
      </c>
      <c r="Q32" s="388">
        <v>0</v>
      </c>
      <c r="R32" s="388">
        <v>0</v>
      </c>
      <c r="S32" s="388">
        <v>0</v>
      </c>
      <c r="T32" s="388">
        <v>0</v>
      </c>
      <c r="U32" s="388">
        <v>0</v>
      </c>
      <c r="V32" s="388">
        <v>0</v>
      </c>
      <c r="W32" s="388">
        <v>0</v>
      </c>
      <c r="X32" s="388">
        <v>0</v>
      </c>
      <c r="Y32" s="388">
        <v>0</v>
      </c>
      <c r="Z32" s="388">
        <v>0</v>
      </c>
      <c r="AA32" s="388">
        <v>0</v>
      </c>
      <c r="AB32" s="388">
        <v>0</v>
      </c>
      <c r="AC32" s="388">
        <v>0</v>
      </c>
      <c r="AD32" s="420"/>
      <c r="AE32" s="420">
        <v>6723.059784</v>
      </c>
      <c r="AF32" s="420">
        <v>-6708.7711840000002</v>
      </c>
    </row>
    <row r="33" spans="1:32">
      <c r="A33" s="383"/>
      <c r="B33" s="382" t="s">
        <v>403</v>
      </c>
      <c r="C33" s="377"/>
      <c r="D33" s="418"/>
      <c r="E33" s="421"/>
      <c r="F33" s="392"/>
      <c r="G33" s="392"/>
      <c r="H33" s="388"/>
      <c r="I33" s="388"/>
      <c r="J33" s="388"/>
      <c r="K33" s="388"/>
      <c r="L33" s="388"/>
      <c r="M33" s="388"/>
      <c r="N33" s="388"/>
      <c r="O33" s="388"/>
      <c r="P33" s="388"/>
      <c r="Q33" s="388"/>
      <c r="R33" s="388"/>
      <c r="S33" s="388"/>
      <c r="T33" s="388"/>
      <c r="U33" s="388"/>
      <c r="V33" s="388"/>
      <c r="W33" s="388"/>
      <c r="X33" s="388"/>
      <c r="Y33" s="388"/>
      <c r="Z33" s="388"/>
      <c r="AA33" s="388"/>
      <c r="AB33" s="388"/>
      <c r="AC33" s="388"/>
      <c r="AD33" s="420"/>
      <c r="AE33" s="420"/>
      <c r="AF33" s="420"/>
    </row>
    <row r="34" spans="1:32">
      <c r="A34" s="381" t="s">
        <v>67</v>
      </c>
      <c r="B34" s="381" t="s">
        <v>68</v>
      </c>
      <c r="C34" s="376" t="s">
        <v>69</v>
      </c>
      <c r="D34" s="422"/>
      <c r="E34" s="421">
        <v>0</v>
      </c>
      <c r="F34" s="389">
        <v>0</v>
      </c>
      <c r="G34" s="389">
        <v>0</v>
      </c>
      <c r="H34" s="391"/>
      <c r="I34" s="391"/>
      <c r="J34" s="391"/>
      <c r="K34" s="391"/>
      <c r="L34" s="391"/>
      <c r="M34" s="391"/>
      <c r="N34" s="391"/>
      <c r="O34" s="391"/>
      <c r="P34" s="391"/>
      <c r="Q34" s="391"/>
      <c r="R34" s="391"/>
      <c r="S34" s="391"/>
      <c r="T34" s="391"/>
      <c r="U34" s="391"/>
      <c r="V34" s="391"/>
      <c r="W34" s="391"/>
      <c r="X34" s="391"/>
      <c r="Y34" s="391"/>
      <c r="Z34" s="391"/>
      <c r="AA34" s="391"/>
      <c r="AB34" s="391"/>
      <c r="AC34" s="391"/>
      <c r="AD34" s="375"/>
      <c r="AE34" s="420">
        <v>265.91466200000002</v>
      </c>
      <c r="AF34" s="420">
        <v>-265.91466200000002</v>
      </c>
    </row>
    <row r="35" spans="1:32">
      <c r="A35" s="381" t="s">
        <v>70</v>
      </c>
      <c r="B35" s="381" t="s">
        <v>71</v>
      </c>
      <c r="C35" s="376" t="s">
        <v>72</v>
      </c>
      <c r="D35" s="422"/>
      <c r="E35" s="421">
        <v>0</v>
      </c>
      <c r="F35" s="389">
        <v>0</v>
      </c>
      <c r="G35" s="389">
        <v>0</v>
      </c>
      <c r="H35" s="391"/>
      <c r="I35" s="391"/>
      <c r="J35" s="391"/>
      <c r="K35" s="391"/>
      <c r="L35" s="391"/>
      <c r="M35" s="391"/>
      <c r="N35" s="391"/>
      <c r="O35" s="391"/>
      <c r="P35" s="391"/>
      <c r="Q35" s="391"/>
      <c r="R35" s="391"/>
      <c r="S35" s="391"/>
      <c r="T35" s="391"/>
      <c r="U35" s="391"/>
      <c r="V35" s="391"/>
      <c r="W35" s="391"/>
      <c r="X35" s="391"/>
      <c r="Y35" s="391"/>
      <c r="Z35" s="391"/>
      <c r="AA35" s="391"/>
      <c r="AB35" s="391"/>
      <c r="AC35" s="391"/>
      <c r="AD35" s="375"/>
      <c r="AE35" s="420">
        <v>10.593792000000001</v>
      </c>
      <c r="AF35" s="420">
        <v>-10.593792000000001</v>
      </c>
    </row>
    <row r="36" spans="1:32">
      <c r="A36" s="381" t="s">
        <v>73</v>
      </c>
      <c r="B36" s="381" t="s">
        <v>74</v>
      </c>
      <c r="C36" s="376" t="s">
        <v>75</v>
      </c>
      <c r="D36" s="422"/>
      <c r="E36" s="421">
        <v>0</v>
      </c>
      <c r="F36" s="389">
        <v>0</v>
      </c>
      <c r="G36" s="389">
        <v>0</v>
      </c>
      <c r="H36" s="391"/>
      <c r="I36" s="391"/>
      <c r="J36" s="391"/>
      <c r="K36" s="391"/>
      <c r="L36" s="391"/>
      <c r="M36" s="391"/>
      <c r="N36" s="391"/>
      <c r="O36" s="391"/>
      <c r="P36" s="391"/>
      <c r="Q36" s="391"/>
      <c r="R36" s="391"/>
      <c r="S36" s="391"/>
      <c r="T36" s="391"/>
      <c r="U36" s="391"/>
      <c r="V36" s="391"/>
      <c r="W36" s="391"/>
      <c r="X36" s="391"/>
      <c r="Y36" s="391"/>
      <c r="Z36" s="391"/>
      <c r="AA36" s="391"/>
      <c r="AB36" s="391"/>
      <c r="AC36" s="391"/>
      <c r="AD36" s="375"/>
      <c r="AE36" s="420">
        <v>0</v>
      </c>
      <c r="AF36" s="420">
        <v>0</v>
      </c>
    </row>
    <row r="37" spans="1:32">
      <c r="A37" s="400"/>
      <c r="B37" s="450" t="s">
        <v>77</v>
      </c>
      <c r="C37" s="401" t="s">
        <v>78</v>
      </c>
      <c r="D37" s="408"/>
      <c r="E37" s="409">
        <v>0</v>
      </c>
      <c r="F37" s="404">
        <v>0</v>
      </c>
      <c r="G37" s="389">
        <v>0</v>
      </c>
      <c r="H37" s="402"/>
      <c r="I37" s="402"/>
      <c r="J37" s="402"/>
      <c r="K37" s="402"/>
      <c r="L37" s="402"/>
      <c r="M37" s="402"/>
      <c r="N37" s="402"/>
      <c r="O37" s="402"/>
      <c r="P37" s="402"/>
      <c r="Q37" s="402"/>
      <c r="R37" s="402"/>
      <c r="S37" s="402"/>
      <c r="T37" s="402"/>
      <c r="U37" s="402"/>
      <c r="V37" s="402"/>
      <c r="W37" s="402"/>
      <c r="X37" s="402"/>
      <c r="Y37" s="402"/>
      <c r="Z37" s="402"/>
      <c r="AA37" s="402"/>
      <c r="AB37" s="402"/>
      <c r="AC37" s="402"/>
      <c r="AD37" s="406"/>
      <c r="AE37" s="407">
        <v>0</v>
      </c>
      <c r="AF37" s="407">
        <v>0</v>
      </c>
    </row>
    <row r="38" spans="1:32">
      <c r="A38" s="381" t="s">
        <v>76</v>
      </c>
      <c r="B38" s="381" t="s">
        <v>79</v>
      </c>
      <c r="C38" s="376" t="s">
        <v>80</v>
      </c>
      <c r="D38" s="422"/>
      <c r="E38" s="421">
        <v>0</v>
      </c>
      <c r="F38" s="389">
        <v>0</v>
      </c>
      <c r="G38" s="389">
        <v>0</v>
      </c>
      <c r="H38" s="391"/>
      <c r="I38" s="391"/>
      <c r="J38" s="391"/>
      <c r="K38" s="391"/>
      <c r="L38" s="391"/>
      <c r="M38" s="391"/>
      <c r="N38" s="391"/>
      <c r="O38" s="391"/>
      <c r="P38" s="391"/>
      <c r="Q38" s="391"/>
      <c r="R38" s="391"/>
      <c r="S38" s="391"/>
      <c r="T38" s="391"/>
      <c r="U38" s="391"/>
      <c r="V38" s="391"/>
      <c r="W38" s="391"/>
      <c r="X38" s="391"/>
      <c r="Y38" s="391"/>
      <c r="Z38" s="391"/>
      <c r="AA38" s="391"/>
      <c r="AB38" s="391"/>
      <c r="AC38" s="391"/>
      <c r="AD38" s="375"/>
      <c r="AE38" s="420">
        <v>50</v>
      </c>
      <c r="AF38" s="420">
        <v>-50</v>
      </c>
    </row>
    <row r="39" spans="1:32">
      <c r="A39" s="381" t="s">
        <v>81</v>
      </c>
      <c r="B39" s="381" t="s">
        <v>82</v>
      </c>
      <c r="C39" s="376" t="s">
        <v>83</v>
      </c>
      <c r="D39" s="422"/>
      <c r="E39" s="421">
        <v>0</v>
      </c>
      <c r="F39" s="389">
        <v>0</v>
      </c>
      <c r="G39" s="389">
        <v>0</v>
      </c>
      <c r="H39" s="391"/>
      <c r="I39" s="391"/>
      <c r="J39" s="391"/>
      <c r="K39" s="391"/>
      <c r="L39" s="391"/>
      <c r="M39" s="391"/>
      <c r="N39" s="391"/>
      <c r="O39" s="391"/>
      <c r="P39" s="391"/>
      <c r="Q39" s="391"/>
      <c r="R39" s="391"/>
      <c r="S39" s="391"/>
      <c r="T39" s="391"/>
      <c r="U39" s="391"/>
      <c r="V39" s="391"/>
      <c r="W39" s="391"/>
      <c r="X39" s="391"/>
      <c r="Y39" s="391"/>
      <c r="Z39" s="391"/>
      <c r="AA39" s="391"/>
      <c r="AB39" s="391"/>
      <c r="AC39" s="391"/>
      <c r="AD39" s="375"/>
      <c r="AE39" s="420">
        <v>451.48583900000006</v>
      </c>
      <c r="AF39" s="420">
        <v>-451.48583900000006</v>
      </c>
    </row>
    <row r="40" spans="1:32">
      <c r="A40" s="381" t="s">
        <v>84</v>
      </c>
      <c r="B40" s="451" t="s">
        <v>85</v>
      </c>
      <c r="C40" s="376" t="s">
        <v>86</v>
      </c>
      <c r="D40" s="422"/>
      <c r="E40" s="421">
        <v>0</v>
      </c>
      <c r="F40" s="389">
        <v>0</v>
      </c>
      <c r="G40" s="389">
        <v>0</v>
      </c>
      <c r="H40" s="452"/>
      <c r="I40" s="391"/>
      <c r="J40" s="391"/>
      <c r="K40" s="391"/>
      <c r="L40" s="391"/>
      <c r="M40" s="391"/>
      <c r="N40" s="391"/>
      <c r="O40" s="391"/>
      <c r="P40" s="391"/>
      <c r="Q40" s="391"/>
      <c r="R40" s="391"/>
      <c r="S40" s="391"/>
      <c r="T40" s="391"/>
      <c r="U40" s="391"/>
      <c r="V40" s="391"/>
      <c r="W40" s="391"/>
      <c r="X40" s="391"/>
      <c r="Y40" s="391"/>
      <c r="Z40" s="391"/>
      <c r="AA40" s="391"/>
      <c r="AB40" s="391"/>
      <c r="AC40" s="391"/>
      <c r="AD40" s="375"/>
      <c r="AE40" s="420">
        <v>181.17215900000002</v>
      </c>
      <c r="AF40" s="420">
        <v>-181.17215900000002</v>
      </c>
    </row>
    <row r="41" spans="1:32">
      <c r="A41" s="381" t="s">
        <v>87</v>
      </c>
      <c r="B41" s="381" t="s">
        <v>88</v>
      </c>
      <c r="C41" s="376" t="s">
        <v>89</v>
      </c>
      <c r="D41" s="422"/>
      <c r="E41" s="421">
        <v>0</v>
      </c>
      <c r="F41" s="389">
        <v>0</v>
      </c>
      <c r="G41" s="389">
        <v>0</v>
      </c>
      <c r="H41" s="391"/>
      <c r="I41" s="391"/>
      <c r="J41" s="391"/>
      <c r="K41" s="391"/>
      <c r="L41" s="391"/>
      <c r="M41" s="391"/>
      <c r="N41" s="391"/>
      <c r="O41" s="391"/>
      <c r="P41" s="391"/>
      <c r="Q41" s="391"/>
      <c r="R41" s="391"/>
      <c r="S41" s="391"/>
      <c r="T41" s="391"/>
      <c r="U41" s="391"/>
      <c r="V41" s="391"/>
      <c r="W41" s="391"/>
      <c r="X41" s="391"/>
      <c r="Y41" s="391"/>
      <c r="Z41" s="391"/>
      <c r="AA41" s="391"/>
      <c r="AB41" s="391"/>
      <c r="AC41" s="391"/>
      <c r="AD41" s="375"/>
      <c r="AE41" s="420">
        <v>3.2216000000000002E-2</v>
      </c>
      <c r="AF41" s="420">
        <v>-3.2216000000000002E-2</v>
      </c>
    </row>
    <row r="42" spans="1:32">
      <c r="A42" s="381" t="s">
        <v>90</v>
      </c>
      <c r="B42" s="453" t="s">
        <v>91</v>
      </c>
      <c r="C42" s="376" t="s">
        <v>92</v>
      </c>
      <c r="D42" s="422"/>
      <c r="E42" s="421">
        <v>0</v>
      </c>
      <c r="F42" s="389">
        <v>0</v>
      </c>
      <c r="G42" s="389">
        <v>0</v>
      </c>
      <c r="H42" s="454"/>
      <c r="I42" s="454"/>
      <c r="J42" s="454"/>
      <c r="K42" s="454"/>
      <c r="L42" s="454"/>
      <c r="M42" s="454"/>
      <c r="N42" s="454"/>
      <c r="O42" s="454"/>
      <c r="P42" s="454"/>
      <c r="Q42" s="454"/>
      <c r="R42" s="454"/>
      <c r="S42" s="454"/>
      <c r="T42" s="454"/>
      <c r="U42" s="454"/>
      <c r="V42" s="454"/>
      <c r="W42" s="454"/>
      <c r="X42" s="454"/>
      <c r="Y42" s="454"/>
      <c r="Z42" s="454"/>
      <c r="AA42" s="454"/>
      <c r="AB42" s="454"/>
      <c r="AC42" s="454"/>
      <c r="AD42" s="375"/>
      <c r="AE42" s="420">
        <v>231.45057200000002</v>
      </c>
      <c r="AF42" s="420">
        <v>-231.45057200000002</v>
      </c>
    </row>
    <row r="43" spans="1:32" ht="25.5">
      <c r="A43" s="381" t="s">
        <v>93</v>
      </c>
      <c r="B43" s="451" t="s">
        <v>94</v>
      </c>
      <c r="C43" s="376" t="s">
        <v>95</v>
      </c>
      <c r="D43" s="422"/>
      <c r="E43" s="421">
        <v>6.9885999999999999</v>
      </c>
      <c r="F43" s="389">
        <v>6.9885999999999999</v>
      </c>
      <c r="G43" s="389">
        <v>48.910320115336702</v>
      </c>
      <c r="H43" s="391">
        <v>5.7949999999999999</v>
      </c>
      <c r="I43" s="391">
        <v>0</v>
      </c>
      <c r="J43" s="391">
        <v>0</v>
      </c>
      <c r="K43" s="391">
        <v>0</v>
      </c>
      <c r="L43" s="391">
        <v>1.1936</v>
      </c>
      <c r="M43" s="391">
        <v>0</v>
      </c>
      <c r="N43" s="391">
        <v>0</v>
      </c>
      <c r="O43" s="391">
        <v>0</v>
      </c>
      <c r="P43" s="391">
        <v>0</v>
      </c>
      <c r="Q43" s="391">
        <v>0</v>
      </c>
      <c r="R43" s="391">
        <v>0</v>
      </c>
      <c r="S43" s="391">
        <v>0</v>
      </c>
      <c r="T43" s="391">
        <v>0</v>
      </c>
      <c r="U43" s="391">
        <v>0</v>
      </c>
      <c r="V43" s="391">
        <v>0</v>
      </c>
      <c r="W43" s="391">
        <v>0</v>
      </c>
      <c r="X43" s="391">
        <v>0</v>
      </c>
      <c r="Y43" s="391">
        <v>0</v>
      </c>
      <c r="Z43" s="391">
        <v>0</v>
      </c>
      <c r="AA43" s="391">
        <v>0</v>
      </c>
      <c r="AB43" s="391">
        <v>0</v>
      </c>
      <c r="AC43" s="391"/>
      <c r="AD43" s="375"/>
      <c r="AE43" s="420">
        <v>2705.8622660000015</v>
      </c>
      <c r="AF43" s="420">
        <v>-2698.8736660000013</v>
      </c>
    </row>
    <row r="44" spans="1:32">
      <c r="A44" s="381"/>
      <c r="B44" s="451" t="s">
        <v>66</v>
      </c>
      <c r="C44" s="376"/>
      <c r="D44" s="422"/>
      <c r="E44" s="421"/>
      <c r="F44" s="389"/>
      <c r="G44" s="389"/>
      <c r="H44" s="391"/>
      <c r="I44" s="391"/>
      <c r="J44" s="391"/>
      <c r="K44" s="391"/>
      <c r="L44" s="391"/>
      <c r="M44" s="391"/>
      <c r="N44" s="391"/>
      <c r="O44" s="391"/>
      <c r="P44" s="391"/>
      <c r="Q44" s="391"/>
      <c r="R44" s="391"/>
      <c r="S44" s="391"/>
      <c r="T44" s="391"/>
      <c r="U44" s="391"/>
      <c r="V44" s="391"/>
      <c r="W44" s="391"/>
      <c r="X44" s="391"/>
      <c r="Y44" s="391"/>
      <c r="Z44" s="391"/>
      <c r="AA44" s="391"/>
      <c r="AB44" s="391"/>
      <c r="AC44" s="391"/>
      <c r="AD44" s="375"/>
      <c r="AE44" s="420"/>
      <c r="AF44" s="420"/>
    </row>
    <row r="45" spans="1:32">
      <c r="A45" s="382"/>
      <c r="B45" s="442" t="s">
        <v>97</v>
      </c>
      <c r="C45" s="380" t="s">
        <v>98</v>
      </c>
      <c r="D45" s="444"/>
      <c r="E45" s="445">
        <v>6.5</v>
      </c>
      <c r="F45" s="446">
        <v>6.5</v>
      </c>
      <c r="G45" s="446">
        <v>93.0086140285608</v>
      </c>
      <c r="H45" s="455">
        <v>5.5</v>
      </c>
      <c r="I45" s="455"/>
      <c r="J45" s="455"/>
      <c r="K45" s="455"/>
      <c r="L45" s="455">
        <v>1</v>
      </c>
      <c r="M45" s="455"/>
      <c r="N45" s="455"/>
      <c r="O45" s="455"/>
      <c r="P45" s="455"/>
      <c r="Q45" s="455"/>
      <c r="R45" s="455"/>
      <c r="S45" s="455"/>
      <c r="T45" s="455"/>
      <c r="U45" s="455"/>
      <c r="V45" s="455"/>
      <c r="W45" s="455"/>
      <c r="X45" s="455"/>
      <c r="Y45" s="455"/>
      <c r="Z45" s="455"/>
      <c r="AA45" s="455"/>
      <c r="AB45" s="455"/>
      <c r="AC45" s="455"/>
      <c r="AD45" s="448"/>
      <c r="AE45" s="420">
        <v>2008.9634280000016</v>
      </c>
      <c r="AF45" s="420">
        <v>-2002.4634280000016</v>
      </c>
    </row>
    <row r="46" spans="1:32">
      <c r="A46" s="382"/>
      <c r="B46" s="442" t="s">
        <v>99</v>
      </c>
      <c r="C46" s="380" t="s">
        <v>100</v>
      </c>
      <c r="D46" s="444"/>
      <c r="E46" s="445">
        <v>0</v>
      </c>
      <c r="F46" s="446">
        <v>0</v>
      </c>
      <c r="G46" s="446">
        <v>0</v>
      </c>
      <c r="H46" s="455"/>
      <c r="I46" s="455"/>
      <c r="J46" s="455"/>
      <c r="K46" s="455"/>
      <c r="L46" s="455"/>
      <c r="M46" s="455"/>
      <c r="N46" s="455"/>
      <c r="O46" s="455"/>
      <c r="P46" s="455"/>
      <c r="Q46" s="455"/>
      <c r="R46" s="455"/>
      <c r="S46" s="455"/>
      <c r="T46" s="455"/>
      <c r="U46" s="455"/>
      <c r="V46" s="455"/>
      <c r="W46" s="455"/>
      <c r="X46" s="455"/>
      <c r="Y46" s="455"/>
      <c r="Z46" s="455"/>
      <c r="AA46" s="455"/>
      <c r="AB46" s="455"/>
      <c r="AC46" s="455"/>
      <c r="AD46" s="448"/>
      <c r="AE46" s="420">
        <v>189.30468699999994</v>
      </c>
      <c r="AF46" s="420">
        <v>-189.30468699999994</v>
      </c>
    </row>
    <row r="47" spans="1:32">
      <c r="A47" s="382"/>
      <c r="B47" s="442" t="s">
        <v>101</v>
      </c>
      <c r="C47" s="380" t="s">
        <v>102</v>
      </c>
      <c r="D47" s="444"/>
      <c r="E47" s="445">
        <v>9.64E-2</v>
      </c>
      <c r="F47" s="446">
        <v>9.64E-2</v>
      </c>
      <c r="G47" s="446">
        <v>1.3793892911312711</v>
      </c>
      <c r="H47" s="455">
        <v>4.99E-2</v>
      </c>
      <c r="I47" s="455"/>
      <c r="J47" s="455"/>
      <c r="K47" s="455"/>
      <c r="L47" s="455">
        <v>4.65E-2</v>
      </c>
      <c r="M47" s="455"/>
      <c r="N47" s="455"/>
      <c r="O47" s="455"/>
      <c r="P47" s="455"/>
      <c r="Q47" s="455"/>
      <c r="R47" s="455"/>
      <c r="S47" s="455"/>
      <c r="T47" s="455"/>
      <c r="U47" s="455"/>
      <c r="V47" s="455"/>
      <c r="W47" s="455"/>
      <c r="X47" s="455"/>
      <c r="Y47" s="455"/>
      <c r="Z47" s="455"/>
      <c r="AA47" s="455"/>
      <c r="AB47" s="455"/>
      <c r="AC47" s="455"/>
      <c r="AD47" s="448"/>
      <c r="AE47" s="420">
        <v>10.941336000000002</v>
      </c>
      <c r="AF47" s="420">
        <v>-10.844936000000002</v>
      </c>
    </row>
    <row r="48" spans="1:32">
      <c r="A48" s="382"/>
      <c r="B48" s="442" t="s">
        <v>103</v>
      </c>
      <c r="C48" s="380" t="s">
        <v>104</v>
      </c>
      <c r="D48" s="444"/>
      <c r="E48" s="445">
        <v>0.09</v>
      </c>
      <c r="F48" s="446">
        <v>0.09</v>
      </c>
      <c r="G48" s="446">
        <v>1.2878115788569957</v>
      </c>
      <c r="H48" s="455"/>
      <c r="I48" s="455"/>
      <c r="J48" s="455"/>
      <c r="K48" s="455"/>
      <c r="L48" s="455">
        <v>0.09</v>
      </c>
      <c r="M48" s="455"/>
      <c r="N48" s="455"/>
      <c r="O48" s="455"/>
      <c r="P48" s="455"/>
      <c r="Q48" s="455"/>
      <c r="R48" s="455"/>
      <c r="S48" s="455"/>
      <c r="T48" s="455"/>
      <c r="U48" s="455"/>
      <c r="V48" s="455"/>
      <c r="W48" s="455"/>
      <c r="X48" s="455"/>
      <c r="Y48" s="455"/>
      <c r="Z48" s="455"/>
      <c r="AA48" s="455"/>
      <c r="AB48" s="455"/>
      <c r="AC48" s="455"/>
      <c r="AD48" s="448"/>
      <c r="AE48" s="420">
        <v>24.200895000000003</v>
      </c>
      <c r="AF48" s="420">
        <v>-24.110895000000003</v>
      </c>
    </row>
    <row r="49" spans="1:32">
      <c r="A49" s="382"/>
      <c r="B49" s="442" t="s">
        <v>105</v>
      </c>
      <c r="C49" s="380" t="s">
        <v>106</v>
      </c>
      <c r="D49" s="444"/>
      <c r="E49" s="445">
        <v>0.30220000000000002</v>
      </c>
      <c r="F49" s="446">
        <v>0.30220000000000002</v>
      </c>
      <c r="G49" s="446">
        <v>4.3241851014509347</v>
      </c>
      <c r="H49" s="455">
        <v>0.24510000000000001</v>
      </c>
      <c r="I49" s="455"/>
      <c r="J49" s="455"/>
      <c r="K49" s="455"/>
      <c r="L49" s="455">
        <v>5.7099999999999998E-2</v>
      </c>
      <c r="M49" s="455"/>
      <c r="N49" s="455"/>
      <c r="O49" s="455"/>
      <c r="P49" s="455"/>
      <c r="Q49" s="455"/>
      <c r="R49" s="455"/>
      <c r="S49" s="455"/>
      <c r="T49" s="455"/>
      <c r="U49" s="455"/>
      <c r="V49" s="455"/>
      <c r="W49" s="455"/>
      <c r="X49" s="455"/>
      <c r="Y49" s="455"/>
      <c r="Z49" s="455"/>
      <c r="AA49" s="455"/>
      <c r="AB49" s="455"/>
      <c r="AC49" s="455"/>
      <c r="AD49" s="448"/>
      <c r="AE49" s="420">
        <v>61.731563999999999</v>
      </c>
      <c r="AF49" s="420">
        <v>-61.429364</v>
      </c>
    </row>
    <row r="50" spans="1:32">
      <c r="A50" s="382"/>
      <c r="B50" s="442" t="s">
        <v>107</v>
      </c>
      <c r="C50" s="380" t="s">
        <v>108</v>
      </c>
      <c r="D50" s="444"/>
      <c r="E50" s="445">
        <v>0</v>
      </c>
      <c r="F50" s="446">
        <v>0</v>
      </c>
      <c r="G50" s="446">
        <v>0</v>
      </c>
      <c r="H50" s="455"/>
      <c r="I50" s="455"/>
      <c r="J50" s="455"/>
      <c r="K50" s="455"/>
      <c r="L50" s="455"/>
      <c r="M50" s="455"/>
      <c r="N50" s="455"/>
      <c r="O50" s="455"/>
      <c r="P50" s="455"/>
      <c r="Q50" s="455"/>
      <c r="R50" s="455"/>
      <c r="S50" s="455"/>
      <c r="T50" s="455"/>
      <c r="U50" s="455"/>
      <c r="V50" s="455"/>
      <c r="W50" s="455"/>
      <c r="X50" s="455"/>
      <c r="Y50" s="455"/>
      <c r="Z50" s="455"/>
      <c r="AA50" s="455"/>
      <c r="AB50" s="455"/>
      <c r="AC50" s="455"/>
      <c r="AD50" s="448"/>
      <c r="AE50" s="420">
        <v>35.939056999999998</v>
      </c>
      <c r="AF50" s="420">
        <v>-35.939056999999998</v>
      </c>
    </row>
    <row r="51" spans="1:32">
      <c r="A51" s="382"/>
      <c r="B51" s="442" t="s">
        <v>109</v>
      </c>
      <c r="C51" s="380" t="s">
        <v>110</v>
      </c>
      <c r="D51" s="444"/>
      <c r="E51" s="445">
        <v>0</v>
      </c>
      <c r="F51" s="446">
        <v>0</v>
      </c>
      <c r="G51" s="446">
        <v>0</v>
      </c>
      <c r="H51" s="455"/>
      <c r="I51" s="455"/>
      <c r="J51" s="455"/>
      <c r="K51" s="455"/>
      <c r="L51" s="455"/>
      <c r="M51" s="455"/>
      <c r="N51" s="455"/>
      <c r="O51" s="455"/>
      <c r="P51" s="455"/>
      <c r="Q51" s="455"/>
      <c r="R51" s="455"/>
      <c r="S51" s="455"/>
      <c r="T51" s="455"/>
      <c r="U51" s="455"/>
      <c r="V51" s="455"/>
      <c r="W51" s="455"/>
      <c r="X51" s="455"/>
      <c r="Y51" s="455"/>
      <c r="Z51" s="455"/>
      <c r="AA51" s="455"/>
      <c r="AB51" s="455"/>
      <c r="AC51" s="455"/>
      <c r="AD51" s="448"/>
      <c r="AE51" s="420">
        <v>352.32755799999995</v>
      </c>
      <c r="AF51" s="420">
        <v>-352.32755799999995</v>
      </c>
    </row>
    <row r="52" spans="1:32">
      <c r="A52" s="382"/>
      <c r="B52" s="442" t="s">
        <v>111</v>
      </c>
      <c r="C52" s="380" t="s">
        <v>112</v>
      </c>
      <c r="D52" s="444"/>
      <c r="E52" s="445">
        <v>0</v>
      </c>
      <c r="F52" s="446">
        <v>0</v>
      </c>
      <c r="G52" s="446">
        <v>0</v>
      </c>
      <c r="H52" s="455"/>
      <c r="I52" s="455"/>
      <c r="J52" s="455"/>
      <c r="K52" s="455"/>
      <c r="L52" s="455"/>
      <c r="M52" s="455"/>
      <c r="N52" s="455"/>
      <c r="O52" s="455"/>
      <c r="P52" s="455"/>
      <c r="Q52" s="455"/>
      <c r="R52" s="455"/>
      <c r="S52" s="455"/>
      <c r="T52" s="455"/>
      <c r="U52" s="455"/>
      <c r="V52" s="455"/>
      <c r="W52" s="455"/>
      <c r="X52" s="455"/>
      <c r="Y52" s="455"/>
      <c r="Z52" s="455"/>
      <c r="AA52" s="455"/>
      <c r="AB52" s="455"/>
      <c r="AC52" s="455"/>
      <c r="AD52" s="448"/>
      <c r="AE52" s="420">
        <v>2.4777220000000004</v>
      </c>
      <c r="AF52" s="420">
        <v>-2.4777220000000004</v>
      </c>
    </row>
    <row r="53" spans="1:32">
      <c r="A53" s="382"/>
      <c r="B53" s="442" t="s">
        <v>113</v>
      </c>
      <c r="C53" s="380" t="s">
        <v>114</v>
      </c>
      <c r="D53" s="444"/>
      <c r="E53" s="445"/>
      <c r="F53" s="446"/>
      <c r="G53" s="446">
        <v>0</v>
      </c>
      <c r="H53" s="455"/>
      <c r="I53" s="455"/>
      <c r="J53" s="455"/>
      <c r="K53" s="455"/>
      <c r="L53" s="455"/>
      <c r="M53" s="455"/>
      <c r="N53" s="455"/>
      <c r="O53" s="455"/>
      <c r="P53" s="455"/>
      <c r="Q53" s="455"/>
      <c r="R53" s="455"/>
      <c r="S53" s="455"/>
      <c r="T53" s="455"/>
      <c r="U53" s="455"/>
      <c r="V53" s="455"/>
      <c r="W53" s="455"/>
      <c r="X53" s="455"/>
      <c r="Y53" s="455"/>
      <c r="Z53" s="455"/>
      <c r="AA53" s="455"/>
      <c r="AB53" s="455"/>
      <c r="AC53" s="455"/>
      <c r="AD53" s="448"/>
      <c r="AE53" s="420"/>
      <c r="AF53" s="420"/>
    </row>
    <row r="54" spans="1:32">
      <c r="A54" s="381"/>
      <c r="B54" s="381" t="s">
        <v>115</v>
      </c>
      <c r="C54" s="376" t="s">
        <v>116</v>
      </c>
      <c r="D54" s="422"/>
      <c r="E54" s="421">
        <v>0</v>
      </c>
      <c r="F54" s="389">
        <v>0</v>
      </c>
      <c r="G54" s="446">
        <v>0</v>
      </c>
      <c r="H54" s="454"/>
      <c r="I54" s="454"/>
      <c r="J54" s="454"/>
      <c r="K54" s="454"/>
      <c r="L54" s="454"/>
      <c r="M54" s="454"/>
      <c r="N54" s="454"/>
      <c r="O54" s="454"/>
      <c r="P54" s="454"/>
      <c r="Q54" s="454"/>
      <c r="R54" s="454"/>
      <c r="S54" s="454"/>
      <c r="T54" s="454"/>
      <c r="U54" s="454"/>
      <c r="V54" s="454"/>
      <c r="W54" s="454"/>
      <c r="X54" s="454"/>
      <c r="Y54" s="454"/>
      <c r="Z54" s="454"/>
      <c r="AA54" s="454"/>
      <c r="AB54" s="454"/>
      <c r="AC54" s="454"/>
      <c r="AD54" s="375"/>
      <c r="AE54" s="420">
        <v>11.618525999999999</v>
      </c>
      <c r="AF54" s="420">
        <v>-11.618525999999999</v>
      </c>
    </row>
    <row r="55" spans="1:32">
      <c r="A55" s="381"/>
      <c r="B55" s="456" t="s">
        <v>117</v>
      </c>
      <c r="C55" s="376" t="s">
        <v>118</v>
      </c>
      <c r="D55" s="422"/>
      <c r="E55" s="421">
        <v>0</v>
      </c>
      <c r="F55" s="389">
        <v>0</v>
      </c>
      <c r="G55" s="446">
        <v>0</v>
      </c>
      <c r="H55" s="454"/>
      <c r="I55" s="454"/>
      <c r="J55" s="454"/>
      <c r="K55" s="454"/>
      <c r="L55" s="454"/>
      <c r="M55" s="454"/>
      <c r="N55" s="454"/>
      <c r="O55" s="454"/>
      <c r="P55" s="454"/>
      <c r="Q55" s="454"/>
      <c r="R55" s="454"/>
      <c r="S55" s="454"/>
      <c r="T55" s="454"/>
      <c r="U55" s="454"/>
      <c r="V55" s="454"/>
      <c r="W55" s="454"/>
      <c r="X55" s="454"/>
      <c r="Y55" s="454"/>
      <c r="Z55" s="454"/>
      <c r="AA55" s="454"/>
      <c r="AB55" s="454"/>
      <c r="AC55" s="454"/>
      <c r="AD55" s="375"/>
      <c r="AE55" s="420">
        <v>72.397941000000003</v>
      </c>
      <c r="AF55" s="420">
        <v>-72.397941000000003</v>
      </c>
    </row>
    <row r="56" spans="1:32">
      <c r="A56" s="381"/>
      <c r="B56" s="453" t="s">
        <v>119</v>
      </c>
      <c r="C56" s="376" t="s">
        <v>120</v>
      </c>
      <c r="D56" s="422"/>
      <c r="E56" s="421">
        <v>0</v>
      </c>
      <c r="F56" s="389">
        <v>0</v>
      </c>
      <c r="G56" s="446">
        <v>0</v>
      </c>
      <c r="H56" s="454"/>
      <c r="I56" s="454"/>
      <c r="J56" s="454"/>
      <c r="K56" s="454"/>
      <c r="L56" s="454"/>
      <c r="M56" s="454"/>
      <c r="N56" s="454"/>
      <c r="O56" s="454"/>
      <c r="P56" s="454"/>
      <c r="Q56" s="454"/>
      <c r="R56" s="454"/>
      <c r="S56" s="454"/>
      <c r="T56" s="454"/>
      <c r="U56" s="454"/>
      <c r="V56" s="454"/>
      <c r="W56" s="454"/>
      <c r="X56" s="454"/>
      <c r="Y56" s="454"/>
      <c r="Z56" s="454"/>
      <c r="AA56" s="454"/>
      <c r="AB56" s="454"/>
      <c r="AC56" s="454"/>
      <c r="AD56" s="375"/>
      <c r="AE56" s="420">
        <v>0.68459199999999998</v>
      </c>
      <c r="AF56" s="420">
        <v>-0.68459199999999998</v>
      </c>
    </row>
    <row r="57" spans="1:32">
      <c r="A57" s="381"/>
      <c r="B57" s="453" t="s">
        <v>121</v>
      </c>
      <c r="C57" s="376" t="s">
        <v>122</v>
      </c>
      <c r="D57" s="422"/>
      <c r="E57" s="421">
        <v>0</v>
      </c>
      <c r="F57" s="389">
        <v>0</v>
      </c>
      <c r="G57" s="446">
        <v>0</v>
      </c>
      <c r="H57" s="454"/>
      <c r="I57" s="454"/>
      <c r="J57" s="454"/>
      <c r="K57" s="454"/>
      <c r="L57" s="454"/>
      <c r="M57" s="454"/>
      <c r="N57" s="454"/>
      <c r="O57" s="454"/>
      <c r="P57" s="454"/>
      <c r="Q57" s="454"/>
      <c r="R57" s="454"/>
      <c r="S57" s="454"/>
      <c r="T57" s="454"/>
      <c r="U57" s="454"/>
      <c r="V57" s="454"/>
      <c r="W57" s="454"/>
      <c r="X57" s="454"/>
      <c r="Y57" s="454"/>
      <c r="Z57" s="454"/>
      <c r="AA57" s="454"/>
      <c r="AB57" s="454"/>
      <c r="AC57" s="454"/>
      <c r="AD57" s="375"/>
      <c r="AE57" s="420">
        <v>134.53465600000001</v>
      </c>
      <c r="AF57" s="420">
        <v>-134.53465600000001</v>
      </c>
    </row>
    <row r="58" spans="1:32">
      <c r="A58" s="382"/>
      <c r="B58" s="442" t="s">
        <v>300</v>
      </c>
      <c r="C58" s="380" t="s">
        <v>124</v>
      </c>
      <c r="D58" s="444"/>
      <c r="E58" s="445">
        <v>0</v>
      </c>
      <c r="F58" s="446">
        <v>0</v>
      </c>
      <c r="G58" s="446">
        <v>0</v>
      </c>
      <c r="H58" s="455"/>
      <c r="I58" s="455"/>
      <c r="J58" s="455"/>
      <c r="K58" s="455"/>
      <c r="L58" s="455"/>
      <c r="M58" s="455"/>
      <c r="N58" s="455"/>
      <c r="O58" s="455"/>
      <c r="P58" s="455"/>
      <c r="Q58" s="455"/>
      <c r="R58" s="455"/>
      <c r="S58" s="455"/>
      <c r="T58" s="455"/>
      <c r="U58" s="455"/>
      <c r="V58" s="455"/>
      <c r="W58" s="455"/>
      <c r="X58" s="455"/>
      <c r="Y58" s="455"/>
      <c r="Z58" s="455"/>
      <c r="AA58" s="455"/>
      <c r="AB58" s="455"/>
      <c r="AC58" s="455"/>
      <c r="AD58" s="448"/>
      <c r="AE58" s="420">
        <v>0</v>
      </c>
      <c r="AF58" s="420">
        <v>0</v>
      </c>
    </row>
    <row r="59" spans="1:32">
      <c r="A59" s="382"/>
      <c r="B59" s="442" t="s">
        <v>125</v>
      </c>
      <c r="C59" s="380" t="s">
        <v>126</v>
      </c>
      <c r="D59" s="444"/>
      <c r="E59" s="445">
        <v>0</v>
      </c>
      <c r="F59" s="446">
        <v>0</v>
      </c>
      <c r="G59" s="446">
        <v>0</v>
      </c>
      <c r="H59" s="455"/>
      <c r="I59" s="455"/>
      <c r="J59" s="455"/>
      <c r="K59" s="455"/>
      <c r="L59" s="455"/>
      <c r="M59" s="455"/>
      <c r="N59" s="455"/>
      <c r="O59" s="455"/>
      <c r="P59" s="455"/>
      <c r="Q59" s="455"/>
      <c r="R59" s="455"/>
      <c r="S59" s="455"/>
      <c r="T59" s="455"/>
      <c r="U59" s="455"/>
      <c r="V59" s="455"/>
      <c r="W59" s="455"/>
      <c r="X59" s="455"/>
      <c r="Y59" s="455"/>
      <c r="Z59" s="455"/>
      <c r="AA59" s="455"/>
      <c r="AB59" s="455"/>
      <c r="AC59" s="455"/>
      <c r="AD59" s="448"/>
      <c r="AE59" s="420">
        <v>4.1461319999999997</v>
      </c>
      <c r="AF59" s="420">
        <v>-4.1461319999999997</v>
      </c>
    </row>
    <row r="60" spans="1:32">
      <c r="A60" s="382"/>
      <c r="B60" s="442" t="s">
        <v>127</v>
      </c>
      <c r="C60" s="380" t="s">
        <v>128</v>
      </c>
      <c r="D60" s="444"/>
      <c r="E60" s="445">
        <v>0</v>
      </c>
      <c r="F60" s="446">
        <v>0</v>
      </c>
      <c r="G60" s="446">
        <v>0</v>
      </c>
      <c r="H60" s="455"/>
      <c r="I60" s="455"/>
      <c r="J60" s="455"/>
      <c r="K60" s="455"/>
      <c r="L60" s="455"/>
      <c r="M60" s="455"/>
      <c r="N60" s="455"/>
      <c r="O60" s="455"/>
      <c r="P60" s="455"/>
      <c r="Q60" s="455"/>
      <c r="R60" s="455"/>
      <c r="S60" s="455"/>
      <c r="T60" s="455"/>
      <c r="U60" s="455"/>
      <c r="V60" s="455"/>
      <c r="W60" s="455"/>
      <c r="X60" s="455"/>
      <c r="Y60" s="455"/>
      <c r="Z60" s="455"/>
      <c r="AA60" s="455"/>
      <c r="AB60" s="455"/>
      <c r="AC60" s="455"/>
      <c r="AD60" s="448"/>
      <c r="AE60" s="420">
        <v>15.829887000000003</v>
      </c>
      <c r="AF60" s="420">
        <v>-15.829887000000003</v>
      </c>
    </row>
    <row r="61" spans="1:32">
      <c r="A61" s="381" t="s">
        <v>132</v>
      </c>
      <c r="B61" s="381" t="s">
        <v>130</v>
      </c>
      <c r="C61" s="376" t="s">
        <v>131</v>
      </c>
      <c r="D61" s="422"/>
      <c r="E61" s="421">
        <v>0</v>
      </c>
      <c r="F61" s="389">
        <v>0</v>
      </c>
      <c r="G61" s="389">
        <v>0</v>
      </c>
      <c r="H61" s="454"/>
      <c r="I61" s="454"/>
      <c r="J61" s="454"/>
      <c r="K61" s="454"/>
      <c r="L61" s="454"/>
      <c r="M61" s="454"/>
      <c r="N61" s="454"/>
      <c r="O61" s="454"/>
      <c r="P61" s="454"/>
      <c r="Q61" s="454"/>
      <c r="R61" s="454"/>
      <c r="S61" s="454"/>
      <c r="T61" s="454"/>
      <c r="U61" s="454"/>
      <c r="V61" s="454"/>
      <c r="W61" s="454"/>
      <c r="X61" s="454"/>
      <c r="Y61" s="454"/>
      <c r="Z61" s="454"/>
      <c r="AA61" s="454"/>
      <c r="AB61" s="454"/>
      <c r="AC61" s="454"/>
      <c r="AD61" s="375"/>
      <c r="AE61" s="420">
        <v>0</v>
      </c>
      <c r="AF61" s="420">
        <v>0</v>
      </c>
    </row>
    <row r="62" spans="1:32">
      <c r="A62" s="381" t="s">
        <v>161</v>
      </c>
      <c r="B62" s="453" t="s">
        <v>133</v>
      </c>
      <c r="C62" s="376" t="s">
        <v>134</v>
      </c>
      <c r="D62" s="422"/>
      <c r="E62" s="421">
        <v>0</v>
      </c>
      <c r="F62" s="389">
        <v>0</v>
      </c>
      <c r="G62" s="389">
        <v>0</v>
      </c>
      <c r="H62" s="454"/>
      <c r="I62" s="454"/>
      <c r="J62" s="454"/>
      <c r="K62" s="454"/>
      <c r="L62" s="454"/>
      <c r="M62" s="454"/>
      <c r="N62" s="454"/>
      <c r="O62" s="454"/>
      <c r="P62" s="454"/>
      <c r="Q62" s="454"/>
      <c r="R62" s="454"/>
      <c r="S62" s="454"/>
      <c r="T62" s="454"/>
      <c r="U62" s="454"/>
      <c r="V62" s="454"/>
      <c r="W62" s="454"/>
      <c r="X62" s="454"/>
      <c r="Y62" s="454"/>
      <c r="Z62" s="454"/>
      <c r="AA62" s="454"/>
      <c r="AB62" s="454"/>
      <c r="AC62" s="454"/>
      <c r="AD62" s="375"/>
      <c r="AE62" s="420">
        <v>31.928956999999993</v>
      </c>
      <c r="AF62" s="420">
        <v>-31.928956999999993</v>
      </c>
    </row>
    <row r="63" spans="1:32">
      <c r="A63" s="381" t="s">
        <v>164</v>
      </c>
      <c r="B63" s="453" t="s">
        <v>136</v>
      </c>
      <c r="C63" s="376" t="s">
        <v>137</v>
      </c>
      <c r="D63" s="422"/>
      <c r="E63" s="421">
        <v>0.77</v>
      </c>
      <c r="F63" s="389">
        <v>0.77</v>
      </c>
      <c r="G63" s="389">
        <v>5.3889114398891431</v>
      </c>
      <c r="H63" s="454">
        <v>0.56999999999999995</v>
      </c>
      <c r="I63" s="454"/>
      <c r="J63" s="454"/>
      <c r="K63" s="454"/>
      <c r="L63" s="454">
        <v>0.2</v>
      </c>
      <c r="M63" s="454"/>
      <c r="N63" s="454"/>
      <c r="O63" s="454"/>
      <c r="P63" s="454"/>
      <c r="Q63" s="454"/>
      <c r="R63" s="454"/>
      <c r="S63" s="454"/>
      <c r="T63" s="454"/>
      <c r="U63" s="454"/>
      <c r="V63" s="454"/>
      <c r="W63" s="454"/>
      <c r="X63" s="454"/>
      <c r="Y63" s="454"/>
      <c r="Z63" s="454"/>
      <c r="AA63" s="454"/>
      <c r="AB63" s="454"/>
      <c r="AC63" s="454"/>
      <c r="AD63" s="375"/>
      <c r="AE63" s="420">
        <v>53.723285999999987</v>
      </c>
      <c r="AF63" s="420">
        <v>-52.953285999999984</v>
      </c>
    </row>
    <row r="64" spans="1:32">
      <c r="A64" s="381" t="s">
        <v>138</v>
      </c>
      <c r="B64" s="456" t="s">
        <v>139</v>
      </c>
      <c r="C64" s="376" t="s">
        <v>140</v>
      </c>
      <c r="D64" s="422"/>
      <c r="E64" s="421">
        <v>0</v>
      </c>
      <c r="F64" s="389">
        <v>0</v>
      </c>
      <c r="G64" s="389">
        <v>0</v>
      </c>
      <c r="H64" s="454"/>
      <c r="I64" s="454"/>
      <c r="J64" s="454"/>
      <c r="K64" s="454"/>
      <c r="L64" s="454"/>
      <c r="M64" s="454"/>
      <c r="N64" s="454"/>
      <c r="O64" s="454"/>
      <c r="P64" s="454"/>
      <c r="Q64" s="454"/>
      <c r="R64" s="454"/>
      <c r="S64" s="454"/>
      <c r="T64" s="454"/>
      <c r="U64" s="454"/>
      <c r="V64" s="454"/>
      <c r="W64" s="454"/>
      <c r="X64" s="454"/>
      <c r="Y64" s="454"/>
      <c r="Z64" s="454"/>
      <c r="AA64" s="454"/>
      <c r="AB64" s="454"/>
      <c r="AC64" s="454"/>
      <c r="AD64" s="375"/>
      <c r="AE64" s="420">
        <v>908.31847699999992</v>
      </c>
      <c r="AF64" s="420">
        <v>-908.31847699999992</v>
      </c>
    </row>
    <row r="65" spans="1:32">
      <c r="A65" s="381" t="s">
        <v>141</v>
      </c>
      <c r="B65" s="453" t="s">
        <v>142</v>
      </c>
      <c r="C65" s="376" t="s">
        <v>143</v>
      </c>
      <c r="D65" s="422"/>
      <c r="E65" s="421">
        <v>6.5299999999999994</v>
      </c>
      <c r="F65" s="389">
        <v>6.5299999999999994</v>
      </c>
      <c r="G65" s="389">
        <v>45.700768444774155</v>
      </c>
      <c r="H65" s="454">
        <v>4.21</v>
      </c>
      <c r="I65" s="454"/>
      <c r="J65" s="454"/>
      <c r="K65" s="454"/>
      <c r="L65" s="454">
        <v>2.3199999999999998</v>
      </c>
      <c r="M65" s="454"/>
      <c r="N65" s="454"/>
      <c r="O65" s="454"/>
      <c r="P65" s="454"/>
      <c r="Q65" s="454"/>
      <c r="R65" s="454"/>
      <c r="S65" s="454"/>
      <c r="T65" s="454"/>
      <c r="U65" s="454"/>
      <c r="V65" s="454"/>
      <c r="W65" s="454"/>
      <c r="X65" s="454"/>
      <c r="Y65" s="454"/>
      <c r="Z65" s="454"/>
      <c r="AA65" s="454"/>
      <c r="AB65" s="454"/>
      <c r="AC65" s="454"/>
      <c r="AD65" s="375"/>
      <c r="AE65" s="420">
        <v>144.64864699999998</v>
      </c>
      <c r="AF65" s="420">
        <v>-138.11864699999998</v>
      </c>
    </row>
    <row r="66" spans="1:32">
      <c r="A66" s="381" t="s">
        <v>144</v>
      </c>
      <c r="B66" s="453" t="s">
        <v>145</v>
      </c>
      <c r="C66" s="376" t="s">
        <v>146</v>
      </c>
      <c r="D66" s="422"/>
      <c r="E66" s="421">
        <v>0</v>
      </c>
      <c r="F66" s="389">
        <v>0</v>
      </c>
      <c r="G66" s="389">
        <v>0</v>
      </c>
      <c r="H66" s="454"/>
      <c r="I66" s="454"/>
      <c r="J66" s="454"/>
      <c r="K66" s="454"/>
      <c r="L66" s="454"/>
      <c r="M66" s="454"/>
      <c r="N66" s="454"/>
      <c r="O66" s="454"/>
      <c r="P66" s="454"/>
      <c r="Q66" s="454"/>
      <c r="R66" s="454"/>
      <c r="S66" s="454"/>
      <c r="T66" s="454"/>
      <c r="U66" s="454"/>
      <c r="V66" s="454"/>
      <c r="W66" s="457"/>
      <c r="X66" s="454"/>
      <c r="Y66" s="454"/>
      <c r="Z66" s="454"/>
      <c r="AA66" s="454"/>
      <c r="AB66" s="454"/>
      <c r="AC66" s="454"/>
      <c r="AD66" s="375"/>
      <c r="AE66" s="420">
        <v>29.159091</v>
      </c>
      <c r="AF66" s="420">
        <v>-29.159091</v>
      </c>
    </row>
    <row r="67" spans="1:32">
      <c r="A67" s="381" t="s">
        <v>147</v>
      </c>
      <c r="B67" s="453" t="s">
        <v>148</v>
      </c>
      <c r="C67" s="376" t="s">
        <v>149</v>
      </c>
      <c r="D67" s="422"/>
      <c r="E67" s="421">
        <v>0</v>
      </c>
      <c r="F67" s="389">
        <v>0</v>
      </c>
      <c r="G67" s="389">
        <v>0</v>
      </c>
      <c r="H67" s="389"/>
      <c r="I67" s="389"/>
      <c r="J67" s="389"/>
      <c r="K67" s="389"/>
      <c r="L67" s="389"/>
      <c r="M67" s="389"/>
      <c r="N67" s="389"/>
      <c r="O67" s="389"/>
      <c r="P67" s="389"/>
      <c r="Q67" s="389"/>
      <c r="R67" s="389"/>
      <c r="S67" s="389"/>
      <c r="T67" s="389"/>
      <c r="U67" s="389"/>
      <c r="V67" s="389"/>
      <c r="W67" s="389"/>
      <c r="X67" s="389"/>
      <c r="Y67" s="389"/>
      <c r="Z67" s="389"/>
      <c r="AA67" s="389"/>
      <c r="AB67" s="389"/>
      <c r="AC67" s="389"/>
      <c r="AD67" s="375"/>
      <c r="AE67" s="420">
        <v>4.0133929999999998</v>
      </c>
      <c r="AF67" s="420">
        <v>-4.0133929999999998</v>
      </c>
    </row>
    <row r="68" spans="1:32">
      <c r="A68" s="381" t="s">
        <v>150</v>
      </c>
      <c r="B68" s="453" t="s">
        <v>151</v>
      </c>
      <c r="C68" s="376" t="s">
        <v>172</v>
      </c>
      <c r="D68" s="422"/>
      <c r="E68" s="421">
        <v>0</v>
      </c>
      <c r="F68" s="389">
        <v>0</v>
      </c>
      <c r="G68" s="389">
        <v>0</v>
      </c>
      <c r="H68" s="454"/>
      <c r="I68" s="454"/>
      <c r="J68" s="454"/>
      <c r="K68" s="454"/>
      <c r="L68" s="454"/>
      <c r="M68" s="454"/>
      <c r="N68" s="454"/>
      <c r="O68" s="454"/>
      <c r="P68" s="454"/>
      <c r="Q68" s="454"/>
      <c r="R68" s="454"/>
      <c r="S68" s="454"/>
      <c r="T68" s="454"/>
      <c r="U68" s="454"/>
      <c r="V68" s="454"/>
      <c r="W68" s="454"/>
      <c r="X68" s="454"/>
      <c r="Y68" s="454"/>
      <c r="Z68" s="454"/>
      <c r="AA68" s="454"/>
      <c r="AB68" s="454"/>
      <c r="AC68" s="454"/>
      <c r="AD68" s="375"/>
      <c r="AE68" s="420">
        <v>0</v>
      </c>
      <c r="AF68" s="420">
        <v>0</v>
      </c>
    </row>
    <row r="69" spans="1:32">
      <c r="A69" s="381" t="s">
        <v>167</v>
      </c>
      <c r="B69" s="453" t="s">
        <v>404</v>
      </c>
      <c r="C69" s="376" t="s">
        <v>154</v>
      </c>
      <c r="D69" s="422"/>
      <c r="E69" s="421">
        <v>0</v>
      </c>
      <c r="F69" s="389">
        <v>0</v>
      </c>
      <c r="G69" s="389">
        <v>0</v>
      </c>
      <c r="H69" s="454"/>
      <c r="I69" s="454"/>
      <c r="J69" s="454"/>
      <c r="K69" s="454"/>
      <c r="L69" s="454"/>
      <c r="M69" s="454"/>
      <c r="N69" s="454"/>
      <c r="O69" s="454"/>
      <c r="P69" s="454"/>
      <c r="Q69" s="454"/>
      <c r="R69" s="454"/>
      <c r="S69" s="454"/>
      <c r="T69" s="454"/>
      <c r="U69" s="454"/>
      <c r="V69" s="454"/>
      <c r="W69" s="454"/>
      <c r="X69" s="454"/>
      <c r="Y69" s="454"/>
      <c r="Z69" s="454"/>
      <c r="AA69" s="454"/>
      <c r="AB69" s="454"/>
      <c r="AC69" s="454"/>
      <c r="AD69" s="375"/>
      <c r="AE69" s="420">
        <v>9.3989869999999982</v>
      </c>
      <c r="AF69" s="420">
        <v>-9.3989869999999982</v>
      </c>
    </row>
    <row r="70" spans="1:32">
      <c r="A70" s="381" t="s">
        <v>405</v>
      </c>
      <c r="B70" s="453" t="s">
        <v>156</v>
      </c>
      <c r="C70" s="376" t="s">
        <v>157</v>
      </c>
      <c r="D70" s="422"/>
      <c r="E70" s="421">
        <v>0</v>
      </c>
      <c r="F70" s="389">
        <v>0</v>
      </c>
      <c r="G70" s="389">
        <v>0</v>
      </c>
      <c r="H70" s="454"/>
      <c r="I70" s="454"/>
      <c r="J70" s="454"/>
      <c r="K70" s="454"/>
      <c r="L70" s="454"/>
      <c r="M70" s="454"/>
      <c r="N70" s="454"/>
      <c r="O70" s="454"/>
      <c r="P70" s="454"/>
      <c r="Q70" s="454"/>
      <c r="R70" s="454"/>
      <c r="S70" s="454"/>
      <c r="T70" s="454"/>
      <c r="U70" s="454"/>
      <c r="V70" s="454"/>
      <c r="W70" s="454"/>
      <c r="X70" s="454"/>
      <c r="Y70" s="454"/>
      <c r="Z70" s="454"/>
      <c r="AA70" s="454"/>
      <c r="AB70" s="454"/>
      <c r="AC70" s="454"/>
      <c r="AD70" s="375"/>
      <c r="AE70" s="420">
        <v>1241.511831</v>
      </c>
      <c r="AF70" s="420">
        <v>-1241.511831</v>
      </c>
    </row>
    <row r="71" spans="1:32">
      <c r="A71" s="381" t="s">
        <v>406</v>
      </c>
      <c r="B71" s="453" t="s">
        <v>159</v>
      </c>
      <c r="C71" s="376" t="s">
        <v>160</v>
      </c>
      <c r="D71" s="422"/>
      <c r="E71" s="421">
        <v>0</v>
      </c>
      <c r="F71" s="389">
        <v>0</v>
      </c>
      <c r="G71" s="389">
        <v>0</v>
      </c>
      <c r="H71" s="454"/>
      <c r="I71" s="454"/>
      <c r="J71" s="454"/>
      <c r="K71" s="454"/>
      <c r="L71" s="454"/>
      <c r="M71" s="454"/>
      <c r="N71" s="454"/>
      <c r="O71" s="454"/>
      <c r="P71" s="454"/>
      <c r="Q71" s="454"/>
      <c r="R71" s="454"/>
      <c r="S71" s="454"/>
      <c r="T71" s="454"/>
      <c r="U71" s="454"/>
      <c r="V71" s="454"/>
      <c r="W71" s="454"/>
      <c r="X71" s="454"/>
      <c r="Y71" s="454"/>
      <c r="Z71" s="454"/>
      <c r="AA71" s="454"/>
      <c r="AB71" s="454"/>
      <c r="AC71" s="454"/>
      <c r="AD71" s="375"/>
      <c r="AE71" s="420">
        <v>79.337339999999998</v>
      </c>
      <c r="AF71" s="420">
        <v>-79.337339999999998</v>
      </c>
    </row>
    <row r="72" spans="1:32">
      <c r="A72" s="381" t="s">
        <v>407</v>
      </c>
      <c r="B72" s="453" t="s">
        <v>162</v>
      </c>
      <c r="C72" s="376" t="s">
        <v>163</v>
      </c>
      <c r="D72" s="422"/>
      <c r="E72" s="421">
        <v>0</v>
      </c>
      <c r="F72" s="389">
        <v>0</v>
      </c>
      <c r="G72" s="389">
        <v>0</v>
      </c>
      <c r="H72" s="454"/>
      <c r="I72" s="454"/>
      <c r="J72" s="454"/>
      <c r="K72" s="454"/>
      <c r="L72" s="454"/>
      <c r="M72" s="454"/>
      <c r="N72" s="454"/>
      <c r="O72" s="454"/>
      <c r="P72" s="454"/>
      <c r="Q72" s="454"/>
      <c r="R72" s="454"/>
      <c r="S72" s="454"/>
      <c r="T72" s="454"/>
      <c r="U72" s="454"/>
      <c r="V72" s="454"/>
      <c r="W72" s="454"/>
      <c r="X72" s="454"/>
      <c r="Y72" s="454"/>
      <c r="Z72" s="454"/>
      <c r="AA72" s="454"/>
      <c r="AB72" s="454"/>
      <c r="AC72" s="454"/>
      <c r="AD72" s="375"/>
      <c r="AE72" s="420">
        <v>91.225707</v>
      </c>
      <c r="AF72" s="420">
        <v>-91.225707</v>
      </c>
    </row>
    <row r="73" spans="1:32">
      <c r="A73" s="400" t="s">
        <v>285</v>
      </c>
      <c r="B73" s="458" t="s">
        <v>165</v>
      </c>
      <c r="C73" s="401" t="s">
        <v>166</v>
      </c>
      <c r="D73" s="408"/>
      <c r="E73" s="409">
        <v>0</v>
      </c>
      <c r="F73" s="404">
        <v>0</v>
      </c>
      <c r="G73" s="389">
        <v>0</v>
      </c>
      <c r="H73" s="403"/>
      <c r="I73" s="403"/>
      <c r="J73" s="403"/>
      <c r="K73" s="403"/>
      <c r="L73" s="403"/>
      <c r="M73" s="403"/>
      <c r="N73" s="403"/>
      <c r="O73" s="403"/>
      <c r="P73" s="403"/>
      <c r="Q73" s="403"/>
      <c r="R73" s="403"/>
      <c r="S73" s="403"/>
      <c r="T73" s="403"/>
      <c r="U73" s="403"/>
      <c r="V73" s="403"/>
      <c r="W73" s="403"/>
      <c r="X73" s="403"/>
      <c r="Y73" s="403"/>
      <c r="Z73" s="403"/>
      <c r="AA73" s="403"/>
      <c r="AB73" s="403"/>
      <c r="AC73" s="403"/>
      <c r="AD73" s="406"/>
      <c r="AE73" s="407">
        <v>0.29684699999999997</v>
      </c>
      <c r="AF73" s="407">
        <v>-0.29684699999999997</v>
      </c>
    </row>
    <row r="74" spans="1:32">
      <c r="A74" s="400" t="s">
        <v>286</v>
      </c>
      <c r="B74" s="458" t="s">
        <v>168</v>
      </c>
      <c r="C74" s="401" t="s">
        <v>169</v>
      </c>
      <c r="D74" s="408"/>
      <c r="E74" s="409">
        <v>0</v>
      </c>
      <c r="F74" s="404">
        <v>0</v>
      </c>
      <c r="G74" s="389">
        <v>0</v>
      </c>
      <c r="H74" s="403"/>
      <c r="I74" s="403"/>
      <c r="J74" s="403"/>
      <c r="K74" s="403"/>
      <c r="L74" s="403"/>
      <c r="M74" s="403"/>
      <c r="N74" s="403"/>
      <c r="O74" s="403"/>
      <c r="P74" s="403"/>
      <c r="Q74" s="403"/>
      <c r="R74" s="403"/>
      <c r="S74" s="403"/>
      <c r="T74" s="403"/>
      <c r="U74" s="403"/>
      <c r="V74" s="403"/>
      <c r="W74" s="403"/>
      <c r="X74" s="403"/>
      <c r="Y74" s="403"/>
      <c r="Z74" s="403"/>
      <c r="AA74" s="403"/>
      <c r="AB74" s="403"/>
      <c r="AC74" s="403"/>
      <c r="AD74" s="406"/>
      <c r="AE74" s="407">
        <v>13.75</v>
      </c>
      <c r="AF74" s="407">
        <v>-13.75</v>
      </c>
    </row>
    <row r="75" spans="1:32">
      <c r="A75" s="459">
        <v>3</v>
      </c>
      <c r="B75" s="383" t="s">
        <v>170</v>
      </c>
      <c r="C75" s="377" t="s">
        <v>171</v>
      </c>
      <c r="D75" s="418"/>
      <c r="E75" s="421">
        <v>0</v>
      </c>
      <c r="F75" s="392">
        <v>0</v>
      </c>
      <c r="G75" s="392">
        <v>0</v>
      </c>
      <c r="H75" s="416"/>
      <c r="I75" s="416"/>
      <c r="J75" s="416"/>
      <c r="K75" s="416"/>
      <c r="L75" s="416"/>
      <c r="M75" s="416"/>
      <c r="N75" s="416"/>
      <c r="O75" s="416"/>
      <c r="P75" s="416"/>
      <c r="Q75" s="416"/>
      <c r="R75" s="416"/>
      <c r="S75" s="416"/>
      <c r="T75" s="416"/>
      <c r="U75" s="416"/>
      <c r="V75" s="416"/>
      <c r="W75" s="416"/>
      <c r="X75" s="416"/>
      <c r="Y75" s="416"/>
      <c r="Z75" s="416"/>
      <c r="AA75" s="416"/>
      <c r="AB75" s="416"/>
      <c r="AC75" s="416"/>
      <c r="AD75" s="420"/>
      <c r="AE75" s="420">
        <v>702.87781099999938</v>
      </c>
      <c r="AF75" s="420">
        <v>-702.87781099999938</v>
      </c>
    </row>
    <row r="76" spans="1:32">
      <c r="A76" s="460">
        <v>4</v>
      </c>
      <c r="B76" s="437" t="s">
        <v>408</v>
      </c>
      <c r="C76" s="410" t="s">
        <v>209</v>
      </c>
      <c r="D76" s="461"/>
      <c r="E76" s="409">
        <v>0</v>
      </c>
      <c r="F76" s="394">
        <v>0</v>
      </c>
      <c r="G76" s="392">
        <v>0</v>
      </c>
      <c r="H76" s="405"/>
      <c r="I76" s="405"/>
      <c r="J76" s="405"/>
      <c r="K76" s="405"/>
      <c r="L76" s="405"/>
      <c r="M76" s="405"/>
      <c r="N76" s="405"/>
      <c r="O76" s="405"/>
      <c r="P76" s="405"/>
      <c r="Q76" s="405"/>
      <c r="R76" s="405"/>
      <c r="S76" s="405"/>
      <c r="T76" s="405"/>
      <c r="U76" s="405"/>
      <c r="V76" s="405"/>
      <c r="W76" s="405"/>
      <c r="X76" s="405"/>
      <c r="Y76" s="405"/>
      <c r="Z76" s="405"/>
      <c r="AA76" s="405"/>
      <c r="AB76" s="405"/>
      <c r="AC76" s="405"/>
      <c r="AD76" s="407"/>
      <c r="AE76" s="407">
        <v>0</v>
      </c>
      <c r="AF76" s="407">
        <v>0</v>
      </c>
    </row>
    <row r="77" spans="1:32">
      <c r="A77" s="460">
        <v>5</v>
      </c>
      <c r="B77" s="437" t="s">
        <v>409</v>
      </c>
      <c r="C77" s="410" t="s">
        <v>211</v>
      </c>
      <c r="D77" s="461"/>
      <c r="E77" s="409">
        <v>0</v>
      </c>
      <c r="F77" s="394">
        <v>0</v>
      </c>
      <c r="G77" s="394">
        <v>0</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7"/>
      <c r="AE77" s="407">
        <v>0</v>
      </c>
      <c r="AF77" s="407">
        <v>0</v>
      </c>
    </row>
    <row r="78" spans="1:32">
      <c r="A78" s="460">
        <v>6</v>
      </c>
      <c r="B78" s="437" t="s">
        <v>410</v>
      </c>
      <c r="C78" s="410" t="s">
        <v>213</v>
      </c>
      <c r="D78" s="461"/>
      <c r="E78" s="409">
        <v>0</v>
      </c>
      <c r="F78" s="394">
        <v>0</v>
      </c>
      <c r="G78" s="394">
        <v>0</v>
      </c>
      <c r="H78" s="405"/>
      <c r="I78" s="405"/>
      <c r="J78" s="405"/>
      <c r="K78" s="405"/>
      <c r="L78" s="405"/>
      <c r="M78" s="405"/>
      <c r="N78" s="405"/>
      <c r="O78" s="405"/>
      <c r="P78" s="405"/>
      <c r="Q78" s="405"/>
      <c r="R78" s="405"/>
      <c r="S78" s="405"/>
      <c r="T78" s="405"/>
      <c r="U78" s="405"/>
      <c r="V78" s="405"/>
      <c r="W78" s="405"/>
      <c r="X78" s="405"/>
      <c r="Y78" s="405"/>
      <c r="Z78" s="405"/>
      <c r="AA78" s="405"/>
      <c r="AB78" s="405"/>
      <c r="AC78" s="405"/>
      <c r="AD78" s="407"/>
      <c r="AE78" s="407">
        <v>2847.1923270000002</v>
      </c>
      <c r="AF78" s="407">
        <v>-2847.1923270000002</v>
      </c>
    </row>
    <row r="79" spans="1:32">
      <c r="A79" s="462" t="s">
        <v>207</v>
      </c>
      <c r="B79" s="411" t="s">
        <v>411</v>
      </c>
      <c r="C79" s="412"/>
      <c r="D79" s="417"/>
      <c r="E79" s="418"/>
      <c r="F79" s="392">
        <v>0</v>
      </c>
      <c r="G79" s="392">
        <v>0</v>
      </c>
      <c r="H79" s="415"/>
      <c r="I79" s="415"/>
      <c r="J79" s="415"/>
      <c r="K79" s="415"/>
      <c r="L79" s="415"/>
      <c r="M79" s="415"/>
      <c r="N79" s="415"/>
      <c r="O79" s="415"/>
      <c r="P79" s="415"/>
      <c r="Q79" s="415"/>
      <c r="R79" s="415"/>
      <c r="S79" s="415"/>
      <c r="T79" s="415"/>
      <c r="U79" s="415"/>
      <c r="V79" s="415"/>
      <c r="W79" s="415"/>
      <c r="X79" s="415"/>
      <c r="Y79" s="415"/>
      <c r="Z79" s="415"/>
      <c r="AA79" s="415"/>
      <c r="AB79" s="415"/>
      <c r="AC79" s="415"/>
      <c r="AD79" s="419"/>
      <c r="AE79" s="420">
        <v>0</v>
      </c>
      <c r="AF79" s="420">
        <v>0</v>
      </c>
    </row>
    <row r="80" spans="1:32">
      <c r="A80" s="462"/>
      <c r="B80" s="411" t="s">
        <v>351</v>
      </c>
      <c r="C80" s="412" t="s">
        <v>209</v>
      </c>
      <c r="D80" s="417"/>
      <c r="E80" s="418"/>
      <c r="F80" s="392"/>
      <c r="G80" s="392"/>
      <c r="H80" s="415"/>
      <c r="I80" s="415"/>
      <c r="J80" s="415"/>
      <c r="K80" s="415"/>
      <c r="L80" s="415"/>
      <c r="M80" s="415"/>
      <c r="N80" s="415"/>
      <c r="O80" s="415"/>
      <c r="P80" s="415"/>
      <c r="Q80" s="415"/>
      <c r="R80" s="415"/>
      <c r="S80" s="415"/>
      <c r="T80" s="415"/>
      <c r="U80" s="415"/>
      <c r="V80" s="415"/>
      <c r="W80" s="415"/>
      <c r="X80" s="415"/>
      <c r="Y80" s="415"/>
      <c r="Z80" s="415"/>
      <c r="AA80" s="415"/>
      <c r="AB80" s="415"/>
      <c r="AC80" s="415"/>
      <c r="AD80" s="419"/>
      <c r="AE80" s="420"/>
      <c r="AF80" s="420"/>
    </row>
    <row r="81" spans="1:32">
      <c r="A81" s="462"/>
      <c r="B81" s="411" t="s">
        <v>210</v>
      </c>
      <c r="C81" s="412" t="s">
        <v>211</v>
      </c>
      <c r="D81" s="417"/>
      <c r="E81" s="418"/>
      <c r="F81" s="392"/>
      <c r="G81" s="392"/>
      <c r="H81" s="415"/>
      <c r="I81" s="415"/>
      <c r="J81" s="415"/>
      <c r="K81" s="415"/>
      <c r="L81" s="415"/>
      <c r="M81" s="415"/>
      <c r="N81" s="415"/>
      <c r="O81" s="415"/>
      <c r="P81" s="415"/>
      <c r="Q81" s="415"/>
      <c r="R81" s="415"/>
      <c r="S81" s="415"/>
      <c r="T81" s="415"/>
      <c r="U81" s="415"/>
      <c r="V81" s="415"/>
      <c r="W81" s="415"/>
      <c r="X81" s="415"/>
      <c r="Y81" s="415"/>
      <c r="Z81" s="415"/>
      <c r="AA81" s="415"/>
      <c r="AB81" s="415"/>
      <c r="AC81" s="415"/>
      <c r="AD81" s="419"/>
      <c r="AE81" s="420"/>
      <c r="AF81" s="420"/>
    </row>
    <row r="82" spans="1:32">
      <c r="A82" s="462"/>
      <c r="B82" s="411" t="s">
        <v>212</v>
      </c>
      <c r="C82" s="412" t="s">
        <v>213</v>
      </c>
      <c r="D82" s="417"/>
      <c r="E82" s="418"/>
      <c r="F82" s="392"/>
      <c r="G82" s="392"/>
      <c r="H82" s="415"/>
      <c r="I82" s="415"/>
      <c r="J82" s="415"/>
      <c r="K82" s="415"/>
      <c r="L82" s="415"/>
      <c r="M82" s="415"/>
      <c r="N82" s="415"/>
      <c r="O82" s="415"/>
      <c r="P82" s="415"/>
      <c r="Q82" s="415"/>
      <c r="R82" s="415"/>
      <c r="S82" s="415"/>
      <c r="T82" s="415"/>
      <c r="U82" s="415"/>
      <c r="V82" s="415"/>
      <c r="W82" s="415"/>
      <c r="X82" s="415"/>
      <c r="Y82" s="415"/>
      <c r="Z82" s="415"/>
      <c r="AA82" s="415"/>
      <c r="AB82" s="415"/>
      <c r="AC82" s="415"/>
      <c r="AD82" s="419"/>
      <c r="AE82" s="420"/>
      <c r="AF82" s="420"/>
    </row>
    <row r="83" spans="1:32" ht="38.25">
      <c r="A83" s="462"/>
      <c r="B83" s="413" t="s">
        <v>352</v>
      </c>
      <c r="C83" s="412" t="s">
        <v>215</v>
      </c>
      <c r="D83" s="417"/>
      <c r="E83" s="418"/>
      <c r="F83" s="392">
        <v>0</v>
      </c>
      <c r="G83" s="392">
        <v>0</v>
      </c>
      <c r="H83" s="415"/>
      <c r="I83" s="415"/>
      <c r="J83" s="415"/>
      <c r="K83" s="415"/>
      <c r="L83" s="415"/>
      <c r="M83" s="415"/>
      <c r="N83" s="415"/>
      <c r="O83" s="415"/>
      <c r="P83" s="415"/>
      <c r="Q83" s="415"/>
      <c r="R83" s="415"/>
      <c r="S83" s="415"/>
      <c r="T83" s="415"/>
      <c r="U83" s="415"/>
      <c r="V83" s="415"/>
      <c r="W83" s="415"/>
      <c r="X83" s="415"/>
      <c r="Y83" s="415"/>
      <c r="Z83" s="415"/>
      <c r="AA83" s="415"/>
      <c r="AB83" s="415"/>
      <c r="AC83" s="415"/>
      <c r="AD83" s="419"/>
      <c r="AE83" s="420"/>
      <c r="AF83" s="420"/>
    </row>
    <row r="84" spans="1:32">
      <c r="A84" s="463">
        <v>1</v>
      </c>
      <c r="B84" s="464" t="s">
        <v>412</v>
      </c>
      <c r="C84" s="393" t="s">
        <v>413</v>
      </c>
      <c r="D84" s="465"/>
      <c r="E84" s="461"/>
      <c r="F84" s="394">
        <v>0</v>
      </c>
      <c r="G84" s="394">
        <v>0</v>
      </c>
      <c r="H84" s="395"/>
      <c r="I84" s="395"/>
      <c r="J84" s="395"/>
      <c r="K84" s="395"/>
      <c r="L84" s="395"/>
      <c r="M84" s="395"/>
      <c r="N84" s="395"/>
      <c r="O84" s="395"/>
      <c r="P84" s="395"/>
      <c r="Q84" s="395"/>
      <c r="R84" s="395"/>
      <c r="S84" s="395"/>
      <c r="T84" s="395"/>
      <c r="U84" s="395"/>
      <c r="V84" s="395"/>
      <c r="W84" s="395"/>
      <c r="X84" s="395"/>
      <c r="Y84" s="395"/>
      <c r="Z84" s="395"/>
      <c r="AA84" s="395"/>
      <c r="AB84" s="395"/>
      <c r="AC84" s="395"/>
      <c r="AD84" s="466"/>
      <c r="AE84" s="407">
        <v>0</v>
      </c>
      <c r="AF84" s="407">
        <v>0</v>
      </c>
    </row>
    <row r="85" spans="1:32">
      <c r="A85" s="396">
        <v>2</v>
      </c>
      <c r="B85" s="397" t="s">
        <v>414</v>
      </c>
      <c r="C85" s="393" t="s">
        <v>415</v>
      </c>
      <c r="D85" s="408"/>
      <c r="E85" s="408"/>
      <c r="F85" s="394">
        <v>0</v>
      </c>
      <c r="G85" s="394">
        <v>0</v>
      </c>
      <c r="H85" s="395"/>
      <c r="I85" s="395"/>
      <c r="J85" s="395"/>
      <c r="K85" s="395"/>
      <c r="L85" s="395"/>
      <c r="M85" s="395"/>
      <c r="N85" s="395"/>
      <c r="O85" s="395"/>
      <c r="P85" s="395"/>
      <c r="Q85" s="395"/>
      <c r="R85" s="395"/>
      <c r="S85" s="395"/>
      <c r="T85" s="395"/>
      <c r="U85" s="395"/>
      <c r="V85" s="395"/>
      <c r="W85" s="395"/>
      <c r="X85" s="395"/>
      <c r="Y85" s="395"/>
      <c r="Z85" s="395"/>
      <c r="AA85" s="395"/>
      <c r="AB85" s="395"/>
      <c r="AC85" s="395"/>
      <c r="AD85" s="398"/>
      <c r="AE85" s="407">
        <v>0</v>
      </c>
      <c r="AF85" s="407">
        <v>0</v>
      </c>
    </row>
    <row r="86" spans="1:32" ht="25.5">
      <c r="A86" s="467"/>
      <c r="B86" s="414" t="s">
        <v>353</v>
      </c>
      <c r="C86" s="386" t="s">
        <v>217</v>
      </c>
      <c r="D86" s="422"/>
      <c r="E86" s="422"/>
      <c r="F86" s="392">
        <v>0</v>
      </c>
      <c r="G86" s="392">
        <v>0</v>
      </c>
      <c r="H86" s="415"/>
      <c r="I86" s="415"/>
      <c r="J86" s="415"/>
      <c r="K86" s="415"/>
      <c r="L86" s="415"/>
      <c r="M86" s="415"/>
      <c r="N86" s="415"/>
      <c r="O86" s="415"/>
      <c r="P86" s="415"/>
      <c r="Q86" s="415"/>
      <c r="R86" s="415"/>
      <c r="S86" s="415"/>
      <c r="T86" s="415"/>
      <c r="U86" s="415"/>
      <c r="V86" s="415"/>
      <c r="W86" s="415"/>
      <c r="X86" s="415"/>
      <c r="Y86" s="415"/>
      <c r="Z86" s="415"/>
      <c r="AA86" s="415"/>
      <c r="AB86" s="415"/>
      <c r="AC86" s="415"/>
      <c r="AD86" s="423"/>
      <c r="AE86" s="420"/>
      <c r="AF86" s="420"/>
    </row>
    <row r="87" spans="1:32">
      <c r="A87" s="467">
        <v>8</v>
      </c>
      <c r="B87" s="414" t="s">
        <v>218</v>
      </c>
      <c r="C87" s="386" t="s">
        <v>219</v>
      </c>
      <c r="D87" s="424"/>
      <c r="E87" s="424"/>
      <c r="F87" s="392">
        <v>0</v>
      </c>
      <c r="G87" s="392">
        <v>0</v>
      </c>
      <c r="H87" s="415"/>
      <c r="I87" s="415"/>
      <c r="J87" s="415"/>
      <c r="K87" s="415"/>
      <c r="L87" s="415"/>
      <c r="M87" s="415"/>
      <c r="N87" s="415"/>
      <c r="O87" s="415"/>
      <c r="P87" s="415"/>
      <c r="Q87" s="415"/>
      <c r="R87" s="415"/>
      <c r="S87" s="415"/>
      <c r="T87" s="415"/>
      <c r="U87" s="415"/>
      <c r="V87" s="415"/>
      <c r="W87" s="415"/>
      <c r="X87" s="415"/>
      <c r="Y87" s="415"/>
      <c r="Z87" s="415"/>
      <c r="AA87" s="415"/>
      <c r="AB87" s="415"/>
      <c r="AC87" s="415"/>
      <c r="AD87" s="423"/>
      <c r="AE87" s="420">
        <v>0</v>
      </c>
      <c r="AF87" s="420">
        <v>0</v>
      </c>
    </row>
    <row r="88" spans="1:32">
      <c r="A88" s="396">
        <v>3</v>
      </c>
      <c r="B88" s="397" t="s">
        <v>416</v>
      </c>
      <c r="C88" s="393" t="s">
        <v>417</v>
      </c>
      <c r="D88" s="399"/>
      <c r="E88" s="399"/>
      <c r="F88" s="394">
        <v>0</v>
      </c>
      <c r="G88" s="394">
        <v>0</v>
      </c>
      <c r="H88" s="395"/>
      <c r="I88" s="395"/>
      <c r="J88" s="395"/>
      <c r="K88" s="395"/>
      <c r="L88" s="395"/>
      <c r="M88" s="395"/>
      <c r="N88" s="395"/>
      <c r="O88" s="395"/>
      <c r="P88" s="395"/>
      <c r="Q88" s="395"/>
      <c r="R88" s="395"/>
      <c r="S88" s="395"/>
      <c r="T88" s="395"/>
      <c r="U88" s="395"/>
      <c r="V88" s="395"/>
      <c r="W88" s="395"/>
      <c r="X88" s="395"/>
      <c r="Y88" s="395"/>
      <c r="Z88" s="395"/>
      <c r="AA88" s="395"/>
      <c r="AB88" s="395"/>
      <c r="AC88" s="395"/>
      <c r="AD88" s="398"/>
      <c r="AE88" s="407">
        <v>0</v>
      </c>
      <c r="AF88" s="407">
        <v>0</v>
      </c>
    </row>
    <row r="89" spans="1:32">
      <c r="A89" s="396">
        <v>4</v>
      </c>
      <c r="B89" s="397" t="s">
        <v>418</v>
      </c>
      <c r="C89" s="393" t="s">
        <v>419</v>
      </c>
      <c r="D89" s="399"/>
      <c r="E89" s="399"/>
      <c r="F89" s="394">
        <v>0</v>
      </c>
      <c r="G89" s="394">
        <v>0</v>
      </c>
      <c r="H89" s="395"/>
      <c r="I89" s="395"/>
      <c r="J89" s="395"/>
      <c r="K89" s="395"/>
      <c r="L89" s="395"/>
      <c r="M89" s="395"/>
      <c r="N89" s="395"/>
      <c r="O89" s="395"/>
      <c r="P89" s="395"/>
      <c r="Q89" s="395"/>
      <c r="R89" s="395"/>
      <c r="S89" s="395"/>
      <c r="T89" s="395"/>
      <c r="U89" s="395"/>
      <c r="V89" s="395"/>
      <c r="W89" s="395"/>
      <c r="X89" s="395"/>
      <c r="Y89" s="395"/>
      <c r="Z89" s="395"/>
      <c r="AA89" s="395"/>
      <c r="AB89" s="395"/>
      <c r="AC89" s="395"/>
      <c r="AD89" s="398"/>
      <c r="AE89" s="407">
        <v>0</v>
      </c>
      <c r="AF89" s="407">
        <v>0</v>
      </c>
    </row>
    <row r="90" spans="1:32">
      <c r="A90" s="396">
        <v>5</v>
      </c>
      <c r="B90" s="397" t="s">
        <v>420</v>
      </c>
      <c r="C90" s="393" t="s">
        <v>421</v>
      </c>
      <c r="D90" s="399"/>
      <c r="E90" s="399"/>
      <c r="F90" s="394">
        <v>0</v>
      </c>
      <c r="G90" s="394">
        <v>0</v>
      </c>
      <c r="H90" s="395"/>
      <c r="I90" s="395"/>
      <c r="J90" s="395"/>
      <c r="K90" s="395"/>
      <c r="L90" s="395"/>
      <c r="M90" s="395"/>
      <c r="N90" s="395"/>
      <c r="O90" s="395"/>
      <c r="P90" s="395"/>
      <c r="Q90" s="395"/>
      <c r="R90" s="395"/>
      <c r="S90" s="395"/>
      <c r="T90" s="395"/>
      <c r="U90" s="395"/>
      <c r="V90" s="395"/>
      <c r="W90" s="395"/>
      <c r="X90" s="395"/>
      <c r="Y90" s="395"/>
      <c r="Z90" s="395"/>
      <c r="AA90" s="395"/>
      <c r="AB90" s="395"/>
      <c r="AC90" s="395"/>
      <c r="AD90" s="398"/>
      <c r="AE90" s="407">
        <v>0</v>
      </c>
      <c r="AF90" s="407">
        <v>0</v>
      </c>
    </row>
    <row r="91" spans="1:32">
      <c r="A91" s="467"/>
      <c r="B91" s="414" t="s">
        <v>220</v>
      </c>
      <c r="C91" s="386" t="s">
        <v>221</v>
      </c>
      <c r="D91" s="424"/>
      <c r="E91" s="424"/>
      <c r="F91" s="392"/>
      <c r="G91" s="392"/>
      <c r="H91" s="415"/>
      <c r="I91" s="415"/>
      <c r="J91" s="415"/>
      <c r="K91" s="415"/>
      <c r="L91" s="415"/>
      <c r="M91" s="415"/>
      <c r="N91" s="415"/>
      <c r="O91" s="415"/>
      <c r="P91" s="415"/>
      <c r="Q91" s="415"/>
      <c r="R91" s="415"/>
      <c r="S91" s="415"/>
      <c r="T91" s="415"/>
      <c r="U91" s="415"/>
      <c r="V91" s="415"/>
      <c r="W91" s="415"/>
      <c r="X91" s="415"/>
      <c r="Y91" s="415"/>
      <c r="Z91" s="415"/>
      <c r="AA91" s="415"/>
      <c r="AB91" s="415"/>
      <c r="AC91" s="415"/>
      <c r="AD91" s="423"/>
      <c r="AE91" s="420"/>
      <c r="AF91" s="420"/>
    </row>
    <row r="92" spans="1:32" ht="25.5">
      <c r="A92" s="467">
        <v>6</v>
      </c>
      <c r="B92" s="414" t="s">
        <v>355</v>
      </c>
      <c r="C92" s="386" t="s">
        <v>223</v>
      </c>
      <c r="D92" s="424"/>
      <c r="E92" s="424"/>
      <c r="F92" s="392">
        <v>0</v>
      </c>
      <c r="G92" s="392">
        <v>0</v>
      </c>
      <c r="H92" s="415"/>
      <c r="I92" s="415"/>
      <c r="J92" s="415"/>
      <c r="K92" s="415"/>
      <c r="L92" s="415"/>
      <c r="M92" s="415"/>
      <c r="N92" s="415"/>
      <c r="O92" s="415"/>
      <c r="P92" s="415"/>
      <c r="Q92" s="415"/>
      <c r="R92" s="415"/>
      <c r="S92" s="415"/>
      <c r="T92" s="415"/>
      <c r="U92" s="415"/>
      <c r="V92" s="415"/>
      <c r="W92" s="415"/>
      <c r="X92" s="415"/>
      <c r="Y92" s="415"/>
      <c r="Z92" s="415"/>
      <c r="AA92" s="415"/>
      <c r="AB92" s="415"/>
      <c r="AC92" s="415"/>
      <c r="AD92" s="423"/>
      <c r="AE92" s="420">
        <v>0</v>
      </c>
      <c r="AF92" s="420">
        <v>0</v>
      </c>
    </row>
    <row r="93" spans="1:32">
      <c r="A93" s="467"/>
      <c r="B93" s="414" t="s">
        <v>224</v>
      </c>
      <c r="C93" s="386" t="s">
        <v>225</v>
      </c>
      <c r="D93" s="424"/>
      <c r="E93" s="424"/>
      <c r="F93" s="392"/>
      <c r="G93" s="392"/>
      <c r="H93" s="415"/>
      <c r="I93" s="415"/>
      <c r="J93" s="415"/>
      <c r="K93" s="415"/>
      <c r="L93" s="415"/>
      <c r="M93" s="415"/>
      <c r="N93" s="415"/>
      <c r="O93" s="415"/>
      <c r="P93" s="415"/>
      <c r="Q93" s="415"/>
      <c r="R93" s="415"/>
      <c r="S93" s="415"/>
      <c r="T93" s="415"/>
      <c r="U93" s="415"/>
      <c r="V93" s="415"/>
      <c r="W93" s="415"/>
      <c r="X93" s="415"/>
      <c r="Y93" s="415"/>
      <c r="Z93" s="415"/>
      <c r="AA93" s="415"/>
      <c r="AB93" s="415"/>
      <c r="AC93" s="415"/>
      <c r="AD93" s="423"/>
      <c r="AE93" s="420"/>
      <c r="AF93" s="420"/>
    </row>
    <row r="94" spans="1:32">
      <c r="A94" s="467"/>
      <c r="B94" s="414" t="s">
        <v>226</v>
      </c>
      <c r="C94" s="386" t="s">
        <v>227</v>
      </c>
      <c r="D94" s="424"/>
      <c r="E94" s="424"/>
      <c r="F94" s="392">
        <v>0</v>
      </c>
      <c r="G94" s="392">
        <v>0</v>
      </c>
      <c r="H94" s="415"/>
      <c r="I94" s="415"/>
      <c r="J94" s="415"/>
      <c r="K94" s="415"/>
      <c r="L94" s="415"/>
      <c r="M94" s="415"/>
      <c r="N94" s="415"/>
      <c r="O94" s="415"/>
      <c r="P94" s="415"/>
      <c r="Q94" s="415"/>
      <c r="R94" s="415"/>
      <c r="S94" s="415"/>
      <c r="T94" s="415"/>
      <c r="U94" s="415"/>
      <c r="V94" s="415"/>
      <c r="W94" s="415"/>
      <c r="X94" s="415"/>
      <c r="Y94" s="415"/>
      <c r="Z94" s="415"/>
      <c r="AA94" s="415"/>
      <c r="AB94" s="415"/>
      <c r="AC94" s="415"/>
      <c r="AD94" s="423"/>
      <c r="AE94" s="420"/>
      <c r="AF94" s="420"/>
    </row>
    <row r="95" spans="1:32">
      <c r="A95" s="467">
        <v>7</v>
      </c>
      <c r="B95" s="414" t="s">
        <v>356</v>
      </c>
      <c r="C95" s="386" t="s">
        <v>229</v>
      </c>
      <c r="D95" s="424"/>
      <c r="E95" s="424"/>
      <c r="F95" s="392">
        <v>0</v>
      </c>
      <c r="G95" s="392">
        <v>0</v>
      </c>
      <c r="H95" s="415"/>
      <c r="I95" s="415"/>
      <c r="J95" s="415"/>
      <c r="K95" s="415"/>
      <c r="L95" s="415"/>
      <c r="M95" s="415"/>
      <c r="N95" s="415"/>
      <c r="O95" s="415"/>
      <c r="P95" s="415"/>
      <c r="Q95" s="415"/>
      <c r="R95" s="415"/>
      <c r="S95" s="415"/>
      <c r="T95" s="415"/>
      <c r="U95" s="415"/>
      <c r="V95" s="415"/>
      <c r="W95" s="415"/>
      <c r="X95" s="415"/>
      <c r="Y95" s="415"/>
      <c r="Z95" s="415"/>
      <c r="AA95" s="415"/>
      <c r="AB95" s="415"/>
      <c r="AC95" s="415"/>
      <c r="AD95" s="423"/>
      <c r="AE95" s="420">
        <v>0</v>
      </c>
      <c r="AF95" s="420">
        <v>0</v>
      </c>
    </row>
    <row r="96" spans="1:32">
      <c r="A96" s="467"/>
      <c r="B96" s="414" t="s">
        <v>230</v>
      </c>
      <c r="C96" s="386" t="s">
        <v>231</v>
      </c>
      <c r="D96" s="424"/>
      <c r="E96" s="424"/>
      <c r="F96" s="392">
        <v>0</v>
      </c>
      <c r="G96" s="392">
        <v>0</v>
      </c>
      <c r="H96" s="415"/>
      <c r="I96" s="415"/>
      <c r="J96" s="415"/>
      <c r="K96" s="415"/>
      <c r="L96" s="415"/>
      <c r="M96" s="415"/>
      <c r="N96" s="415"/>
      <c r="O96" s="415"/>
      <c r="P96" s="415"/>
      <c r="Q96" s="415"/>
      <c r="R96" s="415"/>
      <c r="S96" s="415"/>
      <c r="T96" s="415"/>
      <c r="U96" s="415"/>
      <c r="V96" s="415"/>
      <c r="W96" s="415"/>
      <c r="X96" s="415"/>
      <c r="Y96" s="415"/>
      <c r="Z96" s="415"/>
      <c r="AA96" s="415"/>
      <c r="AB96" s="415"/>
      <c r="AC96" s="415"/>
      <c r="AD96" s="423"/>
      <c r="AE96" s="420"/>
      <c r="AF96" s="420"/>
    </row>
    <row r="97" spans="1:32" ht="25.5">
      <c r="A97" s="467">
        <v>9</v>
      </c>
      <c r="B97" s="414" t="s">
        <v>232</v>
      </c>
      <c r="C97" s="386" t="s">
        <v>233</v>
      </c>
      <c r="D97" s="424"/>
      <c r="E97" s="424"/>
      <c r="F97" s="392">
        <v>0</v>
      </c>
      <c r="G97" s="392">
        <v>0</v>
      </c>
      <c r="H97" s="415"/>
      <c r="I97" s="415"/>
      <c r="J97" s="415"/>
      <c r="K97" s="415"/>
      <c r="L97" s="415"/>
      <c r="M97" s="415"/>
      <c r="N97" s="415"/>
      <c r="O97" s="415"/>
      <c r="P97" s="415"/>
      <c r="Q97" s="415"/>
      <c r="R97" s="415"/>
      <c r="S97" s="415"/>
      <c r="T97" s="415"/>
      <c r="U97" s="415"/>
      <c r="V97" s="415"/>
      <c r="W97" s="415"/>
      <c r="X97" s="415"/>
      <c r="Y97" s="415"/>
      <c r="Z97" s="415"/>
      <c r="AA97" s="415"/>
      <c r="AB97" s="415"/>
      <c r="AC97" s="415"/>
      <c r="AD97" s="423"/>
      <c r="AE97" s="420">
        <v>0</v>
      </c>
      <c r="AF97" s="420">
        <v>0</v>
      </c>
    </row>
    <row r="98" spans="1:32">
      <c r="A98" s="375"/>
      <c r="B98" s="468" t="s">
        <v>422</v>
      </c>
      <c r="C98" s="375"/>
      <c r="D98" s="375"/>
      <c r="E98" s="375"/>
      <c r="F98" s="469"/>
      <c r="G98" s="469"/>
      <c r="H98" s="469"/>
      <c r="I98" s="469"/>
      <c r="J98" s="469"/>
      <c r="K98" s="469"/>
      <c r="L98" s="469"/>
      <c r="M98" s="469"/>
      <c r="N98" s="469"/>
      <c r="O98" s="469"/>
      <c r="P98" s="469"/>
      <c r="Q98" s="469"/>
      <c r="R98" s="469"/>
      <c r="S98" s="469"/>
      <c r="T98" s="469"/>
      <c r="U98" s="469"/>
      <c r="V98" s="469"/>
      <c r="W98" s="469"/>
      <c r="X98" s="469"/>
      <c r="Y98" s="469"/>
      <c r="Z98" s="469"/>
      <c r="AA98" s="469"/>
      <c r="AB98" s="469"/>
      <c r="AC98" s="469"/>
      <c r="AD98" s="375"/>
      <c r="AE98" s="420" t="e">
        <v>#REF!</v>
      </c>
      <c r="AF98" s="375"/>
    </row>
    <row r="99" spans="1:32">
      <c r="A99" s="375"/>
      <c r="B99" s="470" t="s">
        <v>423</v>
      </c>
      <c r="C99" s="470"/>
      <c r="D99" s="470"/>
      <c r="E99" s="470"/>
      <c r="F99" s="471"/>
      <c r="G99" s="471"/>
      <c r="H99" s="471"/>
      <c r="I99" s="471"/>
      <c r="J99" s="471"/>
      <c r="K99" s="471"/>
      <c r="L99" s="471"/>
      <c r="M99" s="471"/>
      <c r="N99" s="471"/>
      <c r="O99" s="471"/>
      <c r="P99" s="471"/>
      <c r="Q99" s="471"/>
      <c r="R99" s="471"/>
      <c r="S99" s="471"/>
      <c r="T99" s="471"/>
      <c r="U99" s="471"/>
      <c r="V99" s="471"/>
      <c r="W99" s="471"/>
      <c r="X99" s="471"/>
      <c r="Y99" s="471"/>
      <c r="Z99" s="471"/>
      <c r="AA99" s="471"/>
      <c r="AB99" s="471"/>
      <c r="AC99" s="471"/>
      <c r="AD99" s="375"/>
      <c r="AE99" s="420" t="e">
        <v>#REF!</v>
      </c>
      <c r="AF99" s="375"/>
    </row>
    <row r="100" spans="1:32">
      <c r="A100" s="375"/>
      <c r="B100" s="470" t="s">
        <v>424</v>
      </c>
      <c r="C100" s="470"/>
      <c r="D100" s="470"/>
      <c r="E100" s="470"/>
      <c r="F100" s="471"/>
      <c r="G100" s="471"/>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375"/>
      <c r="AE100" s="420" t="e">
        <v>#REF!</v>
      </c>
      <c r="AF100" s="375"/>
    </row>
    <row r="101" spans="1:32">
      <c r="A101" s="375"/>
      <c r="B101" s="375"/>
      <c r="C101" s="375"/>
      <c r="D101" s="375"/>
      <c r="E101" s="375"/>
      <c r="F101" s="426">
        <v>7.7585999999999995</v>
      </c>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row>
    <row r="105" spans="1:32">
      <c r="A105" s="375"/>
      <c r="B105" s="426" t="s">
        <v>425</v>
      </c>
      <c r="C105" s="375"/>
      <c r="D105" s="375"/>
      <c r="E105" s="375"/>
      <c r="F105" s="426">
        <v>0</v>
      </c>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row>
  </sheetData>
  <mergeCells count="10">
    <mergeCell ref="A2:AC2"/>
    <mergeCell ref="H3:AC3"/>
    <mergeCell ref="A4:A5"/>
    <mergeCell ref="B4:B5"/>
    <mergeCell ref="C4:C5"/>
    <mergeCell ref="D4:D5"/>
    <mergeCell ref="E4:E5"/>
    <mergeCell ref="F4:F5"/>
    <mergeCell ref="G4:G5"/>
    <mergeCell ref="H4:AC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74"/>
  <sheetViews>
    <sheetView showZeros="0" view="pageBreakPreview" zoomScale="60" zoomScaleNormal="100" workbookViewId="0">
      <selection activeCell="A4" sqref="A4"/>
    </sheetView>
  </sheetViews>
  <sheetFormatPr defaultColWidth="6.85546875" defaultRowHeight="15"/>
  <cols>
    <col min="1" max="1" width="6.7109375" style="155" customWidth="1"/>
    <col min="2" max="2" width="44.7109375" style="154" customWidth="1"/>
    <col min="3" max="3" width="7" style="154" customWidth="1"/>
    <col min="4" max="4" width="10.42578125" style="154" customWidth="1"/>
    <col min="5" max="5" width="8.7109375" style="154" customWidth="1"/>
    <col min="6" max="6" width="7.85546875" style="154" customWidth="1"/>
    <col min="7" max="9" width="8.7109375" style="154" customWidth="1"/>
    <col min="10" max="10" width="8.85546875" style="154" customWidth="1"/>
    <col min="11" max="11" width="9" style="154" customWidth="1"/>
    <col min="12" max="12" width="8.85546875" style="154" customWidth="1"/>
    <col min="13" max="13" width="8.42578125" style="154" customWidth="1"/>
    <col min="14" max="14" width="8.28515625" style="154" customWidth="1"/>
    <col min="15" max="15" width="9.140625" style="154" customWidth="1"/>
    <col min="16" max="16" width="7.7109375" style="154" customWidth="1"/>
    <col min="17" max="17" width="9" style="154" customWidth="1"/>
    <col min="18" max="18" width="8.85546875" style="154" customWidth="1"/>
    <col min="19" max="19" width="8.28515625" style="154" customWidth="1"/>
    <col min="20" max="20" width="8.7109375" style="154" customWidth="1"/>
    <col min="21" max="22" width="8.140625" style="154" customWidth="1"/>
    <col min="23" max="24" width="7.7109375" style="154" customWidth="1"/>
    <col min="25" max="25" width="8.85546875" style="154" customWidth="1"/>
    <col min="26" max="26" width="8.5703125" style="154" customWidth="1"/>
    <col min="27" max="202" width="6.85546875" style="154"/>
    <col min="203" max="203" width="5.28515625" style="154" customWidth="1"/>
    <col min="204" max="204" width="42" style="154" customWidth="1"/>
    <col min="205" max="205" width="6.28515625" style="154" customWidth="1"/>
    <col min="206" max="206" width="9.85546875" style="154" customWidth="1"/>
    <col min="207" max="207" width="8.28515625" style="154" customWidth="1"/>
    <col min="208" max="213" width="7.85546875" style="154" customWidth="1"/>
    <col min="214" max="214" width="8" style="154" customWidth="1"/>
    <col min="215" max="267" width="0" style="154" hidden="1" customWidth="1"/>
    <col min="268" max="458" width="6.85546875" style="154"/>
    <col min="459" max="459" width="5.28515625" style="154" customWidth="1"/>
    <col min="460" max="460" width="42" style="154" customWidth="1"/>
    <col min="461" max="461" width="6.28515625" style="154" customWidth="1"/>
    <col min="462" max="462" width="9.85546875" style="154" customWidth="1"/>
    <col min="463" max="463" width="8.28515625" style="154" customWidth="1"/>
    <col min="464" max="469" width="7.85546875" style="154" customWidth="1"/>
    <col min="470" max="470" width="8" style="154" customWidth="1"/>
    <col min="471" max="523" width="0" style="154" hidden="1" customWidth="1"/>
    <col min="524" max="714" width="6.85546875" style="154"/>
    <col min="715" max="715" width="5.28515625" style="154" customWidth="1"/>
    <col min="716" max="716" width="42" style="154" customWidth="1"/>
    <col min="717" max="717" width="6.28515625" style="154" customWidth="1"/>
    <col min="718" max="718" width="9.85546875" style="154" customWidth="1"/>
    <col min="719" max="719" width="8.28515625" style="154" customWidth="1"/>
    <col min="720" max="725" width="7.85546875" style="154" customWidth="1"/>
    <col min="726" max="726" width="8" style="154" customWidth="1"/>
    <col min="727" max="779" width="0" style="154" hidden="1" customWidth="1"/>
    <col min="780" max="970" width="6.85546875" style="154"/>
    <col min="971" max="971" width="5.28515625" style="154" customWidth="1"/>
    <col min="972" max="972" width="42" style="154" customWidth="1"/>
    <col min="973" max="973" width="6.28515625" style="154" customWidth="1"/>
    <col min="974" max="974" width="9.85546875" style="154" customWidth="1"/>
    <col min="975" max="975" width="8.28515625" style="154" customWidth="1"/>
    <col min="976" max="981" width="7.85546875" style="154" customWidth="1"/>
    <col min="982" max="982" width="8" style="154" customWidth="1"/>
    <col min="983" max="1035" width="0" style="154" hidden="1" customWidth="1"/>
    <col min="1036" max="1226" width="6.85546875" style="154"/>
    <col min="1227" max="1227" width="5.28515625" style="154" customWidth="1"/>
    <col min="1228" max="1228" width="42" style="154" customWidth="1"/>
    <col min="1229" max="1229" width="6.28515625" style="154" customWidth="1"/>
    <col min="1230" max="1230" width="9.85546875" style="154" customWidth="1"/>
    <col min="1231" max="1231" width="8.28515625" style="154" customWidth="1"/>
    <col min="1232" max="1237" width="7.85546875" style="154" customWidth="1"/>
    <col min="1238" max="1238" width="8" style="154" customWidth="1"/>
    <col min="1239" max="1291" width="0" style="154" hidden="1" customWidth="1"/>
    <col min="1292" max="1482" width="6.85546875" style="154"/>
    <col min="1483" max="1483" width="5.28515625" style="154" customWidth="1"/>
    <col min="1484" max="1484" width="42" style="154" customWidth="1"/>
    <col min="1485" max="1485" width="6.28515625" style="154" customWidth="1"/>
    <col min="1486" max="1486" width="9.85546875" style="154" customWidth="1"/>
    <col min="1487" max="1487" width="8.28515625" style="154" customWidth="1"/>
    <col min="1488" max="1493" width="7.85546875" style="154" customWidth="1"/>
    <col min="1494" max="1494" width="8" style="154" customWidth="1"/>
    <col min="1495" max="1547" width="0" style="154" hidden="1" customWidth="1"/>
    <col min="1548" max="1738" width="6.85546875" style="154"/>
    <col min="1739" max="1739" width="5.28515625" style="154" customWidth="1"/>
    <col min="1740" max="1740" width="42" style="154" customWidth="1"/>
    <col min="1741" max="1741" width="6.28515625" style="154" customWidth="1"/>
    <col min="1742" max="1742" width="9.85546875" style="154" customWidth="1"/>
    <col min="1743" max="1743" width="8.28515625" style="154" customWidth="1"/>
    <col min="1744" max="1749" width="7.85546875" style="154" customWidth="1"/>
    <col min="1750" max="1750" width="8" style="154" customWidth="1"/>
    <col min="1751" max="1803" width="0" style="154" hidden="1" customWidth="1"/>
    <col min="1804" max="1994" width="6.85546875" style="154"/>
    <col min="1995" max="1995" width="5.28515625" style="154" customWidth="1"/>
    <col min="1996" max="1996" width="42" style="154" customWidth="1"/>
    <col min="1997" max="1997" width="6.28515625" style="154" customWidth="1"/>
    <col min="1998" max="1998" width="9.85546875" style="154" customWidth="1"/>
    <col min="1999" max="1999" width="8.28515625" style="154" customWidth="1"/>
    <col min="2000" max="2005" width="7.85546875" style="154" customWidth="1"/>
    <col min="2006" max="2006" width="8" style="154" customWidth="1"/>
    <col min="2007" max="2059" width="0" style="154" hidden="1" customWidth="1"/>
    <col min="2060" max="2250" width="6.85546875" style="154"/>
    <col min="2251" max="2251" width="5.28515625" style="154" customWidth="1"/>
    <col min="2252" max="2252" width="42" style="154" customWidth="1"/>
    <col min="2253" max="2253" width="6.28515625" style="154" customWidth="1"/>
    <col min="2254" max="2254" width="9.85546875" style="154" customWidth="1"/>
    <col min="2255" max="2255" width="8.28515625" style="154" customWidth="1"/>
    <col min="2256" max="2261" width="7.85546875" style="154" customWidth="1"/>
    <col min="2262" max="2262" width="8" style="154" customWidth="1"/>
    <col min="2263" max="2315" width="0" style="154" hidden="1" customWidth="1"/>
    <col min="2316" max="2506" width="6.85546875" style="154"/>
    <col min="2507" max="2507" width="5.28515625" style="154" customWidth="1"/>
    <col min="2508" max="2508" width="42" style="154" customWidth="1"/>
    <col min="2509" max="2509" width="6.28515625" style="154" customWidth="1"/>
    <col min="2510" max="2510" width="9.85546875" style="154" customWidth="1"/>
    <col min="2511" max="2511" width="8.28515625" style="154" customWidth="1"/>
    <col min="2512" max="2517" width="7.85546875" style="154" customWidth="1"/>
    <col min="2518" max="2518" width="8" style="154" customWidth="1"/>
    <col min="2519" max="2571" width="0" style="154" hidden="1" customWidth="1"/>
    <col min="2572" max="2762" width="6.85546875" style="154"/>
    <col min="2763" max="2763" width="5.28515625" style="154" customWidth="1"/>
    <col min="2764" max="2764" width="42" style="154" customWidth="1"/>
    <col min="2765" max="2765" width="6.28515625" style="154" customWidth="1"/>
    <col min="2766" max="2766" width="9.85546875" style="154" customWidth="1"/>
    <col min="2767" max="2767" width="8.28515625" style="154" customWidth="1"/>
    <col min="2768" max="2773" width="7.85546875" style="154" customWidth="1"/>
    <col min="2774" max="2774" width="8" style="154" customWidth="1"/>
    <col min="2775" max="2827" width="0" style="154" hidden="1" customWidth="1"/>
    <col min="2828" max="3018" width="6.85546875" style="154"/>
    <col min="3019" max="3019" width="5.28515625" style="154" customWidth="1"/>
    <col min="3020" max="3020" width="42" style="154" customWidth="1"/>
    <col min="3021" max="3021" width="6.28515625" style="154" customWidth="1"/>
    <col min="3022" max="3022" width="9.85546875" style="154" customWidth="1"/>
    <col min="3023" max="3023" width="8.28515625" style="154" customWidth="1"/>
    <col min="3024" max="3029" width="7.85546875" style="154" customWidth="1"/>
    <col min="3030" max="3030" width="8" style="154" customWidth="1"/>
    <col min="3031" max="3083" width="0" style="154" hidden="1" customWidth="1"/>
    <col min="3084" max="3274" width="6.85546875" style="154"/>
    <col min="3275" max="3275" width="5.28515625" style="154" customWidth="1"/>
    <col min="3276" max="3276" width="42" style="154" customWidth="1"/>
    <col min="3277" max="3277" width="6.28515625" style="154" customWidth="1"/>
    <col min="3278" max="3278" width="9.85546875" style="154" customWidth="1"/>
    <col min="3279" max="3279" width="8.28515625" style="154" customWidth="1"/>
    <col min="3280" max="3285" width="7.85546875" style="154" customWidth="1"/>
    <col min="3286" max="3286" width="8" style="154" customWidth="1"/>
    <col min="3287" max="3339" width="0" style="154" hidden="1" customWidth="1"/>
    <col min="3340" max="3530" width="6.85546875" style="154"/>
    <col min="3531" max="3531" width="5.28515625" style="154" customWidth="1"/>
    <col min="3532" max="3532" width="42" style="154" customWidth="1"/>
    <col min="3533" max="3533" width="6.28515625" style="154" customWidth="1"/>
    <col min="3534" max="3534" width="9.85546875" style="154" customWidth="1"/>
    <col min="3535" max="3535" width="8.28515625" style="154" customWidth="1"/>
    <col min="3536" max="3541" width="7.85546875" style="154" customWidth="1"/>
    <col min="3542" max="3542" width="8" style="154" customWidth="1"/>
    <col min="3543" max="3595" width="0" style="154" hidden="1" customWidth="1"/>
    <col min="3596" max="3786" width="6.85546875" style="154"/>
    <col min="3787" max="3787" width="5.28515625" style="154" customWidth="1"/>
    <col min="3788" max="3788" width="42" style="154" customWidth="1"/>
    <col min="3789" max="3789" width="6.28515625" style="154" customWidth="1"/>
    <col min="3790" max="3790" width="9.85546875" style="154" customWidth="1"/>
    <col min="3791" max="3791" width="8.28515625" style="154" customWidth="1"/>
    <col min="3792" max="3797" width="7.85546875" style="154" customWidth="1"/>
    <col min="3798" max="3798" width="8" style="154" customWidth="1"/>
    <col min="3799" max="3851" width="0" style="154" hidden="1" customWidth="1"/>
    <col min="3852" max="4042" width="6.85546875" style="154"/>
    <col min="4043" max="4043" width="5.28515625" style="154" customWidth="1"/>
    <col min="4044" max="4044" width="42" style="154" customWidth="1"/>
    <col min="4045" max="4045" width="6.28515625" style="154" customWidth="1"/>
    <col min="4046" max="4046" width="9.85546875" style="154" customWidth="1"/>
    <col min="4047" max="4047" width="8.28515625" style="154" customWidth="1"/>
    <col min="4048" max="4053" width="7.85546875" style="154" customWidth="1"/>
    <col min="4054" max="4054" width="8" style="154" customWidth="1"/>
    <col min="4055" max="4107" width="0" style="154" hidden="1" customWidth="1"/>
    <col min="4108" max="4298" width="6.85546875" style="154"/>
    <col min="4299" max="4299" width="5.28515625" style="154" customWidth="1"/>
    <col min="4300" max="4300" width="42" style="154" customWidth="1"/>
    <col min="4301" max="4301" width="6.28515625" style="154" customWidth="1"/>
    <col min="4302" max="4302" width="9.85546875" style="154" customWidth="1"/>
    <col min="4303" max="4303" width="8.28515625" style="154" customWidth="1"/>
    <col min="4304" max="4309" width="7.85546875" style="154" customWidth="1"/>
    <col min="4310" max="4310" width="8" style="154" customWidth="1"/>
    <col min="4311" max="4363" width="0" style="154" hidden="1" customWidth="1"/>
    <col min="4364" max="4554" width="6.85546875" style="154"/>
    <col min="4555" max="4555" width="5.28515625" style="154" customWidth="1"/>
    <col min="4556" max="4556" width="42" style="154" customWidth="1"/>
    <col min="4557" max="4557" width="6.28515625" style="154" customWidth="1"/>
    <col min="4558" max="4558" width="9.85546875" style="154" customWidth="1"/>
    <col min="4559" max="4559" width="8.28515625" style="154" customWidth="1"/>
    <col min="4560" max="4565" width="7.85546875" style="154" customWidth="1"/>
    <col min="4566" max="4566" width="8" style="154" customWidth="1"/>
    <col min="4567" max="4619" width="0" style="154" hidden="1" customWidth="1"/>
    <col min="4620" max="4810" width="6.85546875" style="154"/>
    <col min="4811" max="4811" width="5.28515625" style="154" customWidth="1"/>
    <col min="4812" max="4812" width="42" style="154" customWidth="1"/>
    <col min="4813" max="4813" width="6.28515625" style="154" customWidth="1"/>
    <col min="4814" max="4814" width="9.85546875" style="154" customWidth="1"/>
    <col min="4815" max="4815" width="8.28515625" style="154" customWidth="1"/>
    <col min="4816" max="4821" width="7.85546875" style="154" customWidth="1"/>
    <col min="4822" max="4822" width="8" style="154" customWidth="1"/>
    <col min="4823" max="4875" width="0" style="154" hidden="1" customWidth="1"/>
    <col min="4876" max="5066" width="6.85546875" style="154"/>
    <col min="5067" max="5067" width="5.28515625" style="154" customWidth="1"/>
    <col min="5068" max="5068" width="42" style="154" customWidth="1"/>
    <col min="5069" max="5069" width="6.28515625" style="154" customWidth="1"/>
    <col min="5070" max="5070" width="9.85546875" style="154" customWidth="1"/>
    <col min="5071" max="5071" width="8.28515625" style="154" customWidth="1"/>
    <col min="5072" max="5077" width="7.85546875" style="154" customWidth="1"/>
    <col min="5078" max="5078" width="8" style="154" customWidth="1"/>
    <col min="5079" max="5131" width="0" style="154" hidden="1" customWidth="1"/>
    <col min="5132" max="5322" width="6.85546875" style="154"/>
    <col min="5323" max="5323" width="5.28515625" style="154" customWidth="1"/>
    <col min="5324" max="5324" width="42" style="154" customWidth="1"/>
    <col min="5325" max="5325" width="6.28515625" style="154" customWidth="1"/>
    <col min="5326" max="5326" width="9.85546875" style="154" customWidth="1"/>
    <col min="5327" max="5327" width="8.28515625" style="154" customWidth="1"/>
    <col min="5328" max="5333" width="7.85546875" style="154" customWidth="1"/>
    <col min="5334" max="5334" width="8" style="154" customWidth="1"/>
    <col min="5335" max="5387" width="0" style="154" hidden="1" customWidth="1"/>
    <col min="5388" max="5578" width="6.85546875" style="154"/>
    <col min="5579" max="5579" width="5.28515625" style="154" customWidth="1"/>
    <col min="5580" max="5580" width="42" style="154" customWidth="1"/>
    <col min="5581" max="5581" width="6.28515625" style="154" customWidth="1"/>
    <col min="5582" max="5582" width="9.85546875" style="154" customWidth="1"/>
    <col min="5583" max="5583" width="8.28515625" style="154" customWidth="1"/>
    <col min="5584" max="5589" width="7.85546875" style="154" customWidth="1"/>
    <col min="5590" max="5590" width="8" style="154" customWidth="1"/>
    <col min="5591" max="5643" width="0" style="154" hidden="1" customWidth="1"/>
    <col min="5644" max="5834" width="6.85546875" style="154"/>
    <col min="5835" max="5835" width="5.28515625" style="154" customWidth="1"/>
    <col min="5836" max="5836" width="42" style="154" customWidth="1"/>
    <col min="5837" max="5837" width="6.28515625" style="154" customWidth="1"/>
    <col min="5838" max="5838" width="9.85546875" style="154" customWidth="1"/>
    <col min="5839" max="5839" width="8.28515625" style="154" customWidth="1"/>
    <col min="5840" max="5845" width="7.85546875" style="154" customWidth="1"/>
    <col min="5846" max="5846" width="8" style="154" customWidth="1"/>
    <col min="5847" max="5899" width="0" style="154" hidden="1" customWidth="1"/>
    <col min="5900" max="6090" width="6.85546875" style="154"/>
    <col min="6091" max="6091" width="5.28515625" style="154" customWidth="1"/>
    <col min="6092" max="6092" width="42" style="154" customWidth="1"/>
    <col min="6093" max="6093" width="6.28515625" style="154" customWidth="1"/>
    <col min="6094" max="6094" width="9.85546875" style="154" customWidth="1"/>
    <col min="6095" max="6095" width="8.28515625" style="154" customWidth="1"/>
    <col min="6096" max="6101" width="7.85546875" style="154" customWidth="1"/>
    <col min="6102" max="6102" width="8" style="154" customWidth="1"/>
    <col min="6103" max="6155" width="0" style="154" hidden="1" customWidth="1"/>
    <col min="6156" max="6346" width="6.85546875" style="154"/>
    <col min="6347" max="6347" width="5.28515625" style="154" customWidth="1"/>
    <col min="6348" max="6348" width="42" style="154" customWidth="1"/>
    <col min="6349" max="6349" width="6.28515625" style="154" customWidth="1"/>
    <col min="6350" max="6350" width="9.85546875" style="154" customWidth="1"/>
    <col min="6351" max="6351" width="8.28515625" style="154" customWidth="1"/>
    <col min="6352" max="6357" width="7.85546875" style="154" customWidth="1"/>
    <col min="6358" max="6358" width="8" style="154" customWidth="1"/>
    <col min="6359" max="6411" width="0" style="154" hidden="1" customWidth="1"/>
    <col min="6412" max="6602" width="6.85546875" style="154"/>
    <col min="6603" max="6603" width="5.28515625" style="154" customWidth="1"/>
    <col min="6604" max="6604" width="42" style="154" customWidth="1"/>
    <col min="6605" max="6605" width="6.28515625" style="154" customWidth="1"/>
    <col min="6606" max="6606" width="9.85546875" style="154" customWidth="1"/>
    <col min="6607" max="6607" width="8.28515625" style="154" customWidth="1"/>
    <col min="6608" max="6613" width="7.85546875" style="154" customWidth="1"/>
    <col min="6614" max="6614" width="8" style="154" customWidth="1"/>
    <col min="6615" max="6667" width="0" style="154" hidden="1" customWidth="1"/>
    <col min="6668" max="6858" width="6.85546875" style="154"/>
    <col min="6859" max="6859" width="5.28515625" style="154" customWidth="1"/>
    <col min="6860" max="6860" width="42" style="154" customWidth="1"/>
    <col min="6861" max="6861" width="6.28515625" style="154" customWidth="1"/>
    <col min="6862" max="6862" width="9.85546875" style="154" customWidth="1"/>
    <col min="6863" max="6863" width="8.28515625" style="154" customWidth="1"/>
    <col min="6864" max="6869" width="7.85546875" style="154" customWidth="1"/>
    <col min="6870" max="6870" width="8" style="154" customWidth="1"/>
    <col min="6871" max="6923" width="0" style="154" hidden="1" customWidth="1"/>
    <col min="6924" max="7114" width="6.85546875" style="154"/>
    <col min="7115" max="7115" width="5.28515625" style="154" customWidth="1"/>
    <col min="7116" max="7116" width="42" style="154" customWidth="1"/>
    <col min="7117" max="7117" width="6.28515625" style="154" customWidth="1"/>
    <col min="7118" max="7118" width="9.85546875" style="154" customWidth="1"/>
    <col min="7119" max="7119" width="8.28515625" style="154" customWidth="1"/>
    <col min="7120" max="7125" width="7.85546875" style="154" customWidth="1"/>
    <col min="7126" max="7126" width="8" style="154" customWidth="1"/>
    <col min="7127" max="7179" width="0" style="154" hidden="1" customWidth="1"/>
    <col min="7180" max="7370" width="6.85546875" style="154"/>
    <col min="7371" max="7371" width="5.28515625" style="154" customWidth="1"/>
    <col min="7372" max="7372" width="42" style="154" customWidth="1"/>
    <col min="7373" max="7373" width="6.28515625" style="154" customWidth="1"/>
    <col min="7374" max="7374" width="9.85546875" style="154" customWidth="1"/>
    <col min="7375" max="7375" width="8.28515625" style="154" customWidth="1"/>
    <col min="7376" max="7381" width="7.85546875" style="154" customWidth="1"/>
    <col min="7382" max="7382" width="8" style="154" customWidth="1"/>
    <col min="7383" max="7435" width="0" style="154" hidden="1" customWidth="1"/>
    <col min="7436" max="7626" width="6.85546875" style="154"/>
    <col min="7627" max="7627" width="5.28515625" style="154" customWidth="1"/>
    <col min="7628" max="7628" width="42" style="154" customWidth="1"/>
    <col min="7629" max="7629" width="6.28515625" style="154" customWidth="1"/>
    <col min="7630" max="7630" width="9.85546875" style="154" customWidth="1"/>
    <col min="7631" max="7631" width="8.28515625" style="154" customWidth="1"/>
    <col min="7632" max="7637" width="7.85546875" style="154" customWidth="1"/>
    <col min="7638" max="7638" width="8" style="154" customWidth="1"/>
    <col min="7639" max="7691" width="0" style="154" hidden="1" customWidth="1"/>
    <col min="7692" max="7882" width="6.85546875" style="154"/>
    <col min="7883" max="7883" width="5.28515625" style="154" customWidth="1"/>
    <col min="7884" max="7884" width="42" style="154" customWidth="1"/>
    <col min="7885" max="7885" width="6.28515625" style="154" customWidth="1"/>
    <col min="7886" max="7886" width="9.85546875" style="154" customWidth="1"/>
    <col min="7887" max="7887" width="8.28515625" style="154" customWidth="1"/>
    <col min="7888" max="7893" width="7.85546875" style="154" customWidth="1"/>
    <col min="7894" max="7894" width="8" style="154" customWidth="1"/>
    <col min="7895" max="7947" width="0" style="154" hidden="1" customWidth="1"/>
    <col min="7948" max="8138" width="6.85546875" style="154"/>
    <col min="8139" max="8139" width="5.28515625" style="154" customWidth="1"/>
    <col min="8140" max="8140" width="42" style="154" customWidth="1"/>
    <col min="8141" max="8141" width="6.28515625" style="154" customWidth="1"/>
    <col min="8142" max="8142" width="9.85546875" style="154" customWidth="1"/>
    <col min="8143" max="8143" width="8.28515625" style="154" customWidth="1"/>
    <col min="8144" max="8149" width="7.85546875" style="154" customWidth="1"/>
    <col min="8150" max="8150" width="8" style="154" customWidth="1"/>
    <col min="8151" max="8203" width="0" style="154" hidden="1" customWidth="1"/>
    <col min="8204" max="8394" width="6.85546875" style="154"/>
    <col min="8395" max="8395" width="5.28515625" style="154" customWidth="1"/>
    <col min="8396" max="8396" width="42" style="154" customWidth="1"/>
    <col min="8397" max="8397" width="6.28515625" style="154" customWidth="1"/>
    <col min="8398" max="8398" width="9.85546875" style="154" customWidth="1"/>
    <col min="8399" max="8399" width="8.28515625" style="154" customWidth="1"/>
    <col min="8400" max="8405" width="7.85546875" style="154" customWidth="1"/>
    <col min="8406" max="8406" width="8" style="154" customWidth="1"/>
    <col min="8407" max="8459" width="0" style="154" hidden="1" customWidth="1"/>
    <col min="8460" max="8650" width="6.85546875" style="154"/>
    <col min="8651" max="8651" width="5.28515625" style="154" customWidth="1"/>
    <col min="8652" max="8652" width="42" style="154" customWidth="1"/>
    <col min="8653" max="8653" width="6.28515625" style="154" customWidth="1"/>
    <col min="8654" max="8654" width="9.85546875" style="154" customWidth="1"/>
    <col min="8655" max="8655" width="8.28515625" style="154" customWidth="1"/>
    <col min="8656" max="8661" width="7.85546875" style="154" customWidth="1"/>
    <col min="8662" max="8662" width="8" style="154" customWidth="1"/>
    <col min="8663" max="8715" width="0" style="154" hidden="1" customWidth="1"/>
    <col min="8716" max="8906" width="6.85546875" style="154"/>
    <col min="8907" max="8907" width="5.28515625" style="154" customWidth="1"/>
    <col min="8908" max="8908" width="42" style="154" customWidth="1"/>
    <col min="8909" max="8909" width="6.28515625" style="154" customWidth="1"/>
    <col min="8910" max="8910" width="9.85546875" style="154" customWidth="1"/>
    <col min="8911" max="8911" width="8.28515625" style="154" customWidth="1"/>
    <col min="8912" max="8917" width="7.85546875" style="154" customWidth="1"/>
    <col min="8918" max="8918" width="8" style="154" customWidth="1"/>
    <col min="8919" max="8971" width="0" style="154" hidden="1" customWidth="1"/>
    <col min="8972" max="9162" width="6.85546875" style="154"/>
    <col min="9163" max="9163" width="5.28515625" style="154" customWidth="1"/>
    <col min="9164" max="9164" width="42" style="154" customWidth="1"/>
    <col min="9165" max="9165" width="6.28515625" style="154" customWidth="1"/>
    <col min="9166" max="9166" width="9.85546875" style="154" customWidth="1"/>
    <col min="9167" max="9167" width="8.28515625" style="154" customWidth="1"/>
    <col min="9168" max="9173" width="7.85546875" style="154" customWidth="1"/>
    <col min="9174" max="9174" width="8" style="154" customWidth="1"/>
    <col min="9175" max="9227" width="0" style="154" hidden="1" customWidth="1"/>
    <col min="9228" max="9418" width="6.85546875" style="154"/>
    <col min="9419" max="9419" width="5.28515625" style="154" customWidth="1"/>
    <col min="9420" max="9420" width="42" style="154" customWidth="1"/>
    <col min="9421" max="9421" width="6.28515625" style="154" customWidth="1"/>
    <col min="9422" max="9422" width="9.85546875" style="154" customWidth="1"/>
    <col min="9423" max="9423" width="8.28515625" style="154" customWidth="1"/>
    <col min="9424" max="9429" width="7.85546875" style="154" customWidth="1"/>
    <col min="9430" max="9430" width="8" style="154" customWidth="1"/>
    <col min="9431" max="9483" width="0" style="154" hidden="1" customWidth="1"/>
    <col min="9484" max="9674" width="6.85546875" style="154"/>
    <col min="9675" max="9675" width="5.28515625" style="154" customWidth="1"/>
    <col min="9676" max="9676" width="42" style="154" customWidth="1"/>
    <col min="9677" max="9677" width="6.28515625" style="154" customWidth="1"/>
    <col min="9678" max="9678" width="9.85546875" style="154" customWidth="1"/>
    <col min="9679" max="9679" width="8.28515625" style="154" customWidth="1"/>
    <col min="9680" max="9685" width="7.85546875" style="154" customWidth="1"/>
    <col min="9686" max="9686" width="8" style="154" customWidth="1"/>
    <col min="9687" max="9739" width="0" style="154" hidden="1" customWidth="1"/>
    <col min="9740" max="9930" width="6.85546875" style="154"/>
    <col min="9931" max="9931" width="5.28515625" style="154" customWidth="1"/>
    <col min="9932" max="9932" width="42" style="154" customWidth="1"/>
    <col min="9933" max="9933" width="6.28515625" style="154" customWidth="1"/>
    <col min="9934" max="9934" width="9.85546875" style="154" customWidth="1"/>
    <col min="9935" max="9935" width="8.28515625" style="154" customWidth="1"/>
    <col min="9936" max="9941" width="7.85546875" style="154" customWidth="1"/>
    <col min="9942" max="9942" width="8" style="154" customWidth="1"/>
    <col min="9943" max="9995" width="0" style="154" hidden="1" customWidth="1"/>
    <col min="9996" max="10186" width="6.85546875" style="154"/>
    <col min="10187" max="10187" width="5.28515625" style="154" customWidth="1"/>
    <col min="10188" max="10188" width="42" style="154" customWidth="1"/>
    <col min="10189" max="10189" width="6.28515625" style="154" customWidth="1"/>
    <col min="10190" max="10190" width="9.85546875" style="154" customWidth="1"/>
    <col min="10191" max="10191" width="8.28515625" style="154" customWidth="1"/>
    <col min="10192" max="10197" width="7.85546875" style="154" customWidth="1"/>
    <col min="10198" max="10198" width="8" style="154" customWidth="1"/>
    <col min="10199" max="10251" width="0" style="154" hidden="1" customWidth="1"/>
    <col min="10252" max="10442" width="6.85546875" style="154"/>
    <col min="10443" max="10443" width="5.28515625" style="154" customWidth="1"/>
    <col min="10444" max="10444" width="42" style="154" customWidth="1"/>
    <col min="10445" max="10445" width="6.28515625" style="154" customWidth="1"/>
    <col min="10446" max="10446" width="9.85546875" style="154" customWidth="1"/>
    <col min="10447" max="10447" width="8.28515625" style="154" customWidth="1"/>
    <col min="10448" max="10453" width="7.85546875" style="154" customWidth="1"/>
    <col min="10454" max="10454" width="8" style="154" customWidth="1"/>
    <col min="10455" max="10507" width="0" style="154" hidden="1" customWidth="1"/>
    <col min="10508" max="10698" width="6.85546875" style="154"/>
    <col min="10699" max="10699" width="5.28515625" style="154" customWidth="1"/>
    <col min="10700" max="10700" width="42" style="154" customWidth="1"/>
    <col min="10701" max="10701" width="6.28515625" style="154" customWidth="1"/>
    <col min="10702" max="10702" width="9.85546875" style="154" customWidth="1"/>
    <col min="10703" max="10703" width="8.28515625" style="154" customWidth="1"/>
    <col min="10704" max="10709" width="7.85546875" style="154" customWidth="1"/>
    <col min="10710" max="10710" width="8" style="154" customWidth="1"/>
    <col min="10711" max="10763" width="0" style="154" hidden="1" customWidth="1"/>
    <col min="10764" max="10954" width="6.85546875" style="154"/>
    <col min="10955" max="10955" width="5.28515625" style="154" customWidth="1"/>
    <col min="10956" max="10956" width="42" style="154" customWidth="1"/>
    <col min="10957" max="10957" width="6.28515625" style="154" customWidth="1"/>
    <col min="10958" max="10958" width="9.85546875" style="154" customWidth="1"/>
    <col min="10959" max="10959" width="8.28515625" style="154" customWidth="1"/>
    <col min="10960" max="10965" width="7.85546875" style="154" customWidth="1"/>
    <col min="10966" max="10966" width="8" style="154" customWidth="1"/>
    <col min="10967" max="11019" width="0" style="154" hidden="1" customWidth="1"/>
    <col min="11020" max="11210" width="6.85546875" style="154"/>
    <col min="11211" max="11211" width="5.28515625" style="154" customWidth="1"/>
    <col min="11212" max="11212" width="42" style="154" customWidth="1"/>
    <col min="11213" max="11213" width="6.28515625" style="154" customWidth="1"/>
    <col min="11214" max="11214" width="9.85546875" style="154" customWidth="1"/>
    <col min="11215" max="11215" width="8.28515625" style="154" customWidth="1"/>
    <col min="11216" max="11221" width="7.85546875" style="154" customWidth="1"/>
    <col min="11222" max="11222" width="8" style="154" customWidth="1"/>
    <col min="11223" max="11275" width="0" style="154" hidden="1" customWidth="1"/>
    <col min="11276" max="11466" width="6.85546875" style="154"/>
    <col min="11467" max="11467" width="5.28515625" style="154" customWidth="1"/>
    <col min="11468" max="11468" width="42" style="154" customWidth="1"/>
    <col min="11469" max="11469" width="6.28515625" style="154" customWidth="1"/>
    <col min="11470" max="11470" width="9.85546875" style="154" customWidth="1"/>
    <col min="11471" max="11471" width="8.28515625" style="154" customWidth="1"/>
    <col min="11472" max="11477" width="7.85546875" style="154" customWidth="1"/>
    <col min="11478" max="11478" width="8" style="154" customWidth="1"/>
    <col min="11479" max="11531" width="0" style="154" hidden="1" customWidth="1"/>
    <col min="11532" max="11722" width="6.85546875" style="154"/>
    <col min="11723" max="11723" width="5.28515625" style="154" customWidth="1"/>
    <col min="11724" max="11724" width="42" style="154" customWidth="1"/>
    <col min="11725" max="11725" width="6.28515625" style="154" customWidth="1"/>
    <col min="11726" max="11726" width="9.85546875" style="154" customWidth="1"/>
    <col min="11727" max="11727" width="8.28515625" style="154" customWidth="1"/>
    <col min="11728" max="11733" width="7.85546875" style="154" customWidth="1"/>
    <col min="11734" max="11734" width="8" style="154" customWidth="1"/>
    <col min="11735" max="11787" width="0" style="154" hidden="1" customWidth="1"/>
    <col min="11788" max="11978" width="6.85546875" style="154"/>
    <col min="11979" max="11979" width="5.28515625" style="154" customWidth="1"/>
    <col min="11980" max="11980" width="42" style="154" customWidth="1"/>
    <col min="11981" max="11981" width="6.28515625" style="154" customWidth="1"/>
    <col min="11982" max="11982" width="9.85546875" style="154" customWidth="1"/>
    <col min="11983" max="11983" width="8.28515625" style="154" customWidth="1"/>
    <col min="11984" max="11989" width="7.85546875" style="154" customWidth="1"/>
    <col min="11990" max="11990" width="8" style="154" customWidth="1"/>
    <col min="11991" max="12043" width="0" style="154" hidden="1" customWidth="1"/>
    <col min="12044" max="12234" width="6.85546875" style="154"/>
    <col min="12235" max="12235" width="5.28515625" style="154" customWidth="1"/>
    <col min="12236" max="12236" width="42" style="154" customWidth="1"/>
    <col min="12237" max="12237" width="6.28515625" style="154" customWidth="1"/>
    <col min="12238" max="12238" width="9.85546875" style="154" customWidth="1"/>
    <col min="12239" max="12239" width="8.28515625" style="154" customWidth="1"/>
    <col min="12240" max="12245" width="7.85546875" style="154" customWidth="1"/>
    <col min="12246" max="12246" width="8" style="154" customWidth="1"/>
    <col min="12247" max="12299" width="0" style="154" hidden="1" customWidth="1"/>
    <col min="12300" max="12490" width="6.85546875" style="154"/>
    <col min="12491" max="12491" width="5.28515625" style="154" customWidth="1"/>
    <col min="12492" max="12492" width="42" style="154" customWidth="1"/>
    <col min="12493" max="12493" width="6.28515625" style="154" customWidth="1"/>
    <col min="12494" max="12494" width="9.85546875" style="154" customWidth="1"/>
    <col min="12495" max="12495" width="8.28515625" style="154" customWidth="1"/>
    <col min="12496" max="12501" width="7.85546875" style="154" customWidth="1"/>
    <col min="12502" max="12502" width="8" style="154" customWidth="1"/>
    <col min="12503" max="12555" width="0" style="154" hidden="1" customWidth="1"/>
    <col min="12556" max="12746" width="6.85546875" style="154"/>
    <col min="12747" max="12747" width="5.28515625" style="154" customWidth="1"/>
    <col min="12748" max="12748" width="42" style="154" customWidth="1"/>
    <col min="12749" max="12749" width="6.28515625" style="154" customWidth="1"/>
    <col min="12750" max="12750" width="9.85546875" style="154" customWidth="1"/>
    <col min="12751" max="12751" width="8.28515625" style="154" customWidth="1"/>
    <col min="12752" max="12757" width="7.85546875" style="154" customWidth="1"/>
    <col min="12758" max="12758" width="8" style="154" customWidth="1"/>
    <col min="12759" max="12811" width="0" style="154" hidden="1" customWidth="1"/>
    <col min="12812" max="13002" width="6.85546875" style="154"/>
    <col min="13003" max="13003" width="5.28515625" style="154" customWidth="1"/>
    <col min="13004" max="13004" width="42" style="154" customWidth="1"/>
    <col min="13005" max="13005" width="6.28515625" style="154" customWidth="1"/>
    <col min="13006" max="13006" width="9.85546875" style="154" customWidth="1"/>
    <col min="13007" max="13007" width="8.28515625" style="154" customWidth="1"/>
    <col min="13008" max="13013" width="7.85546875" style="154" customWidth="1"/>
    <col min="13014" max="13014" width="8" style="154" customWidth="1"/>
    <col min="13015" max="13067" width="0" style="154" hidden="1" customWidth="1"/>
    <col min="13068" max="13258" width="6.85546875" style="154"/>
    <col min="13259" max="13259" width="5.28515625" style="154" customWidth="1"/>
    <col min="13260" max="13260" width="42" style="154" customWidth="1"/>
    <col min="13261" max="13261" width="6.28515625" style="154" customWidth="1"/>
    <col min="13262" max="13262" width="9.85546875" style="154" customWidth="1"/>
    <col min="13263" max="13263" width="8.28515625" style="154" customWidth="1"/>
    <col min="13264" max="13269" width="7.85546875" style="154" customWidth="1"/>
    <col min="13270" max="13270" width="8" style="154" customWidth="1"/>
    <col min="13271" max="13323" width="0" style="154" hidden="1" customWidth="1"/>
    <col min="13324" max="13514" width="6.85546875" style="154"/>
    <col min="13515" max="13515" width="5.28515625" style="154" customWidth="1"/>
    <col min="13516" max="13516" width="42" style="154" customWidth="1"/>
    <col min="13517" max="13517" width="6.28515625" style="154" customWidth="1"/>
    <col min="13518" max="13518" width="9.85546875" style="154" customWidth="1"/>
    <col min="13519" max="13519" width="8.28515625" style="154" customWidth="1"/>
    <col min="13520" max="13525" width="7.85546875" style="154" customWidth="1"/>
    <col min="13526" max="13526" width="8" style="154" customWidth="1"/>
    <col min="13527" max="13579" width="0" style="154" hidden="1" customWidth="1"/>
    <col min="13580" max="13770" width="6.85546875" style="154"/>
    <col min="13771" max="13771" width="5.28515625" style="154" customWidth="1"/>
    <col min="13772" max="13772" width="42" style="154" customWidth="1"/>
    <col min="13773" max="13773" width="6.28515625" style="154" customWidth="1"/>
    <col min="13774" max="13774" width="9.85546875" style="154" customWidth="1"/>
    <col min="13775" max="13775" width="8.28515625" style="154" customWidth="1"/>
    <col min="13776" max="13781" width="7.85546875" style="154" customWidth="1"/>
    <col min="13782" max="13782" width="8" style="154" customWidth="1"/>
    <col min="13783" max="13835" width="0" style="154" hidden="1" customWidth="1"/>
    <col min="13836" max="14026" width="6.85546875" style="154"/>
    <col min="14027" max="14027" width="5.28515625" style="154" customWidth="1"/>
    <col min="14028" max="14028" width="42" style="154" customWidth="1"/>
    <col min="14029" max="14029" width="6.28515625" style="154" customWidth="1"/>
    <col min="14030" max="14030" width="9.85546875" style="154" customWidth="1"/>
    <col min="14031" max="14031" width="8.28515625" style="154" customWidth="1"/>
    <col min="14032" max="14037" width="7.85546875" style="154" customWidth="1"/>
    <col min="14038" max="14038" width="8" style="154" customWidth="1"/>
    <col min="14039" max="14091" width="0" style="154" hidden="1" customWidth="1"/>
    <col min="14092" max="14282" width="6.85546875" style="154"/>
    <col min="14283" max="14283" width="5.28515625" style="154" customWidth="1"/>
    <col min="14284" max="14284" width="42" style="154" customWidth="1"/>
    <col min="14285" max="14285" width="6.28515625" style="154" customWidth="1"/>
    <col min="14286" max="14286" width="9.85546875" style="154" customWidth="1"/>
    <col min="14287" max="14287" width="8.28515625" style="154" customWidth="1"/>
    <col min="14288" max="14293" width="7.85546875" style="154" customWidth="1"/>
    <col min="14294" max="14294" width="8" style="154" customWidth="1"/>
    <col min="14295" max="14347" width="0" style="154" hidden="1" customWidth="1"/>
    <col min="14348" max="14538" width="6.85546875" style="154"/>
    <col min="14539" max="14539" width="5.28515625" style="154" customWidth="1"/>
    <col min="14540" max="14540" width="42" style="154" customWidth="1"/>
    <col min="14541" max="14541" width="6.28515625" style="154" customWidth="1"/>
    <col min="14542" max="14542" width="9.85546875" style="154" customWidth="1"/>
    <col min="14543" max="14543" width="8.28515625" style="154" customWidth="1"/>
    <col min="14544" max="14549" width="7.85546875" style="154" customWidth="1"/>
    <col min="14550" max="14550" width="8" style="154" customWidth="1"/>
    <col min="14551" max="14603" width="0" style="154" hidden="1" customWidth="1"/>
    <col min="14604" max="14794" width="6.85546875" style="154"/>
    <col min="14795" max="14795" width="5.28515625" style="154" customWidth="1"/>
    <col min="14796" max="14796" width="42" style="154" customWidth="1"/>
    <col min="14797" max="14797" width="6.28515625" style="154" customWidth="1"/>
    <col min="14798" max="14798" width="9.85546875" style="154" customWidth="1"/>
    <col min="14799" max="14799" width="8.28515625" style="154" customWidth="1"/>
    <col min="14800" max="14805" width="7.85546875" style="154" customWidth="1"/>
    <col min="14806" max="14806" width="8" style="154" customWidth="1"/>
    <col min="14807" max="14859" width="0" style="154" hidden="1" customWidth="1"/>
    <col min="14860" max="15050" width="6.85546875" style="154"/>
    <col min="15051" max="15051" width="5.28515625" style="154" customWidth="1"/>
    <col min="15052" max="15052" width="42" style="154" customWidth="1"/>
    <col min="15053" max="15053" width="6.28515625" style="154" customWidth="1"/>
    <col min="15054" max="15054" width="9.85546875" style="154" customWidth="1"/>
    <col min="15055" max="15055" width="8.28515625" style="154" customWidth="1"/>
    <col min="15056" max="15061" width="7.85546875" style="154" customWidth="1"/>
    <col min="15062" max="15062" width="8" style="154" customWidth="1"/>
    <col min="15063" max="15115" width="0" style="154" hidden="1" customWidth="1"/>
    <col min="15116" max="15306" width="6.85546875" style="154"/>
    <col min="15307" max="15307" width="5.28515625" style="154" customWidth="1"/>
    <col min="15308" max="15308" width="42" style="154" customWidth="1"/>
    <col min="15309" max="15309" width="6.28515625" style="154" customWidth="1"/>
    <col min="15310" max="15310" width="9.85546875" style="154" customWidth="1"/>
    <col min="15311" max="15311" width="8.28515625" style="154" customWidth="1"/>
    <col min="15312" max="15317" width="7.85546875" style="154" customWidth="1"/>
    <col min="15318" max="15318" width="8" style="154" customWidth="1"/>
    <col min="15319" max="15371" width="0" style="154" hidden="1" customWidth="1"/>
    <col min="15372" max="15562" width="6.85546875" style="154"/>
    <col min="15563" max="15563" width="5.28515625" style="154" customWidth="1"/>
    <col min="15564" max="15564" width="42" style="154" customWidth="1"/>
    <col min="15565" max="15565" width="6.28515625" style="154" customWidth="1"/>
    <col min="15566" max="15566" width="9.85546875" style="154" customWidth="1"/>
    <col min="15567" max="15567" width="8.28515625" style="154" customWidth="1"/>
    <col min="15568" max="15573" width="7.85546875" style="154" customWidth="1"/>
    <col min="15574" max="15574" width="8" style="154" customWidth="1"/>
    <col min="15575" max="15627" width="0" style="154" hidden="1" customWidth="1"/>
    <col min="15628" max="15818" width="6.85546875" style="154"/>
    <col min="15819" max="15819" width="5.28515625" style="154" customWidth="1"/>
    <col min="15820" max="15820" width="42" style="154" customWidth="1"/>
    <col min="15821" max="15821" width="6.28515625" style="154" customWidth="1"/>
    <col min="15822" max="15822" width="9.85546875" style="154" customWidth="1"/>
    <col min="15823" max="15823" width="8.28515625" style="154" customWidth="1"/>
    <col min="15824" max="15829" width="7.85546875" style="154" customWidth="1"/>
    <col min="15830" max="15830" width="8" style="154" customWidth="1"/>
    <col min="15831" max="15883" width="0" style="154" hidden="1" customWidth="1"/>
    <col min="15884" max="16074" width="6.85546875" style="154"/>
    <col min="16075" max="16075" width="5.28515625" style="154" customWidth="1"/>
    <col min="16076" max="16076" width="42" style="154" customWidth="1"/>
    <col min="16077" max="16077" width="6.28515625" style="154" customWidth="1"/>
    <col min="16078" max="16078" width="9.85546875" style="154" customWidth="1"/>
    <col min="16079" max="16079" width="8.28515625" style="154" customWidth="1"/>
    <col min="16080" max="16085" width="7.85546875" style="154" customWidth="1"/>
    <col min="16086" max="16086" width="8" style="154" customWidth="1"/>
    <col min="16087" max="16139" width="0" style="154" hidden="1" customWidth="1"/>
    <col min="16140" max="16384" width="6.85546875" style="154"/>
  </cols>
  <sheetData>
    <row r="1" spans="1:26" ht="17.100000000000001" customHeight="1">
      <c r="A1" s="576" t="s">
        <v>434</v>
      </c>
      <c r="B1" s="576"/>
      <c r="C1" s="153"/>
      <c r="D1" s="153"/>
    </row>
    <row r="2" spans="1:26" ht="17.100000000000001" customHeight="1">
      <c r="A2" s="574" t="s">
        <v>341</v>
      </c>
      <c r="B2" s="574"/>
      <c r="C2" s="574"/>
      <c r="D2" s="574"/>
      <c r="E2" s="574"/>
      <c r="F2" s="574"/>
      <c r="G2" s="574"/>
      <c r="H2" s="574"/>
      <c r="I2" s="574"/>
      <c r="J2" s="574"/>
      <c r="K2" s="574"/>
      <c r="L2" s="574"/>
      <c r="M2" s="574"/>
      <c r="N2" s="574"/>
      <c r="O2" s="574"/>
      <c r="P2" s="574"/>
      <c r="Q2" s="574"/>
      <c r="R2" s="574"/>
      <c r="S2" s="574"/>
      <c r="T2" s="574"/>
      <c r="U2" s="574"/>
      <c r="V2" s="574"/>
      <c r="W2" s="574"/>
      <c r="X2" s="574"/>
      <c r="Y2" s="574"/>
    </row>
    <row r="3" spans="1:26" ht="17.100000000000001" customHeight="1">
      <c r="A3" s="578" t="str">
        <f>'Biểu 01 '!A3:AA3</f>
        <v>(Kèm theo Quyết định số            /QĐ-UBND ngày      tháng 12 năm 2021 của Ủy ban nhân dân tỉnh Lạng Sơn)</v>
      </c>
      <c r="B3" s="578"/>
      <c r="C3" s="578"/>
      <c r="D3" s="578"/>
      <c r="E3" s="578"/>
      <c r="F3" s="578"/>
      <c r="G3" s="578"/>
      <c r="H3" s="578"/>
      <c r="I3" s="578"/>
      <c r="J3" s="578"/>
      <c r="K3" s="578"/>
      <c r="L3" s="578"/>
      <c r="M3" s="578"/>
      <c r="N3" s="578"/>
      <c r="O3" s="578"/>
      <c r="P3" s="578"/>
      <c r="Q3" s="578"/>
      <c r="R3" s="578"/>
      <c r="S3" s="578"/>
      <c r="T3" s="578"/>
      <c r="U3" s="578"/>
      <c r="V3" s="578"/>
      <c r="W3" s="578"/>
      <c r="X3" s="578"/>
      <c r="Y3" s="543"/>
    </row>
    <row r="4" spans="1:26" ht="17.100000000000001" customHeight="1">
      <c r="B4" s="156"/>
      <c r="C4" s="157"/>
      <c r="D4" s="158"/>
      <c r="I4" s="575" t="s">
        <v>1</v>
      </c>
      <c r="J4" s="575"/>
      <c r="K4" s="575"/>
      <c r="L4" s="575"/>
      <c r="M4" s="575"/>
      <c r="N4" s="575"/>
      <c r="O4" s="575"/>
      <c r="P4" s="575"/>
      <c r="Q4" s="575"/>
      <c r="R4" s="575"/>
      <c r="S4" s="575"/>
      <c r="T4" s="575"/>
      <c r="U4" s="575"/>
      <c r="V4" s="575"/>
      <c r="W4" s="575"/>
      <c r="X4" s="575"/>
      <c r="Y4" s="575"/>
      <c r="Z4" s="575"/>
    </row>
    <row r="5" spans="1:26" ht="19.5" customHeight="1">
      <c r="A5" s="577" t="s">
        <v>2</v>
      </c>
      <c r="B5" s="573" t="s">
        <v>187</v>
      </c>
      <c r="C5" s="573" t="s">
        <v>3</v>
      </c>
      <c r="D5" s="573" t="s">
        <v>273</v>
      </c>
      <c r="E5" s="573" t="s">
        <v>6</v>
      </c>
      <c r="F5" s="573"/>
      <c r="G5" s="573"/>
      <c r="H5" s="573"/>
      <c r="I5" s="573"/>
      <c r="J5" s="573"/>
      <c r="K5" s="573"/>
      <c r="L5" s="573"/>
      <c r="M5" s="573"/>
      <c r="N5" s="573"/>
      <c r="O5" s="573"/>
      <c r="P5" s="573"/>
      <c r="Q5" s="573"/>
      <c r="R5" s="573"/>
      <c r="S5" s="573"/>
      <c r="T5" s="573"/>
      <c r="U5" s="573"/>
      <c r="V5" s="573"/>
      <c r="W5" s="573"/>
      <c r="X5" s="573"/>
      <c r="Y5" s="573"/>
      <c r="Z5" s="573"/>
    </row>
    <row r="6" spans="1:26" ht="36" customHeight="1">
      <c r="A6" s="577"/>
      <c r="B6" s="573"/>
      <c r="C6" s="573"/>
      <c r="D6" s="573"/>
      <c r="E6" s="202" t="s">
        <v>302</v>
      </c>
      <c r="F6" s="202" t="s">
        <v>303</v>
      </c>
      <c r="G6" s="202" t="s">
        <v>304</v>
      </c>
      <c r="H6" s="202" t="s">
        <v>305</v>
      </c>
      <c r="I6" s="202" t="s">
        <v>306</v>
      </c>
      <c r="J6" s="202" t="s">
        <v>307</v>
      </c>
      <c r="K6" s="202" t="s">
        <v>308</v>
      </c>
      <c r="L6" s="204" t="s">
        <v>323</v>
      </c>
      <c r="M6" s="205" t="s">
        <v>309</v>
      </c>
      <c r="N6" s="205" t="s">
        <v>310</v>
      </c>
      <c r="O6" s="205" t="s">
        <v>311</v>
      </c>
      <c r="P6" s="205" t="s">
        <v>312</v>
      </c>
      <c r="Q6" s="205" t="s">
        <v>313</v>
      </c>
      <c r="R6" s="205" t="s">
        <v>314</v>
      </c>
      <c r="S6" s="205" t="s">
        <v>315</v>
      </c>
      <c r="T6" s="205" t="s">
        <v>316</v>
      </c>
      <c r="U6" s="205" t="s">
        <v>317</v>
      </c>
      <c r="V6" s="205" t="s">
        <v>318</v>
      </c>
      <c r="W6" s="205" t="s">
        <v>319</v>
      </c>
      <c r="X6" s="205" t="s">
        <v>320</v>
      </c>
      <c r="Y6" s="205" t="s">
        <v>321</v>
      </c>
      <c r="Z6" s="205" t="s">
        <v>322</v>
      </c>
    </row>
    <row r="7" spans="1:26" s="160" customFormat="1" ht="17.100000000000001" hidden="1" customHeight="1">
      <c r="A7" s="159" t="s">
        <v>192</v>
      </c>
      <c r="B7" s="159">
        <v>-2</v>
      </c>
      <c r="C7" s="159" t="s">
        <v>203</v>
      </c>
      <c r="D7" s="159" t="s">
        <v>7</v>
      </c>
      <c r="E7" s="159" t="s">
        <v>274</v>
      </c>
      <c r="F7" s="159" t="s">
        <v>275</v>
      </c>
      <c r="G7" s="159" t="s">
        <v>276</v>
      </c>
      <c r="H7" s="159" t="s">
        <v>277</v>
      </c>
      <c r="I7" s="159" t="s">
        <v>278</v>
      </c>
      <c r="J7" s="159" t="s">
        <v>279</v>
      </c>
      <c r="K7" s="159" t="s">
        <v>280</v>
      </c>
      <c r="L7" s="159" t="s">
        <v>281</v>
      </c>
      <c r="M7" s="207">
        <v>-13</v>
      </c>
      <c r="N7" s="207">
        <v>-14</v>
      </c>
      <c r="O7" s="207">
        <v>-15</v>
      </c>
      <c r="P7" s="207">
        <v>-16</v>
      </c>
      <c r="Q7" s="207">
        <v>-17</v>
      </c>
      <c r="R7" s="207">
        <v>-18</v>
      </c>
      <c r="S7" s="207">
        <v>-19</v>
      </c>
      <c r="T7" s="207">
        <v>-20</v>
      </c>
      <c r="U7" s="207">
        <v>-21</v>
      </c>
      <c r="V7" s="207">
        <v>-22</v>
      </c>
      <c r="W7" s="207">
        <v>-23</v>
      </c>
      <c r="X7" s="207">
        <v>-24</v>
      </c>
      <c r="Y7" s="207">
        <v>-25</v>
      </c>
      <c r="Z7" s="207">
        <v>-26</v>
      </c>
    </row>
    <row r="8" spans="1:26" ht="17.100000000000001" hidden="1" customHeight="1">
      <c r="A8" s="161"/>
      <c r="B8" s="162" t="s">
        <v>282</v>
      </c>
      <c r="C8" s="161"/>
      <c r="D8" s="163">
        <f>D9+D32</f>
        <v>816.62197200000014</v>
      </c>
      <c r="E8" s="163">
        <f t="shared" ref="E8" si="0">E9+E32</f>
        <v>10.153436666666666</v>
      </c>
      <c r="F8" s="163">
        <f t="shared" ref="F8:L8" si="1">F9+F32</f>
        <v>19.102766666666668</v>
      </c>
      <c r="G8" s="163">
        <f t="shared" si="1"/>
        <v>2.2254</v>
      </c>
      <c r="H8" s="163">
        <f t="shared" si="1"/>
        <v>49.031599999999997</v>
      </c>
      <c r="I8" s="163">
        <f t="shared" si="1"/>
        <v>40.413800000000002</v>
      </c>
      <c r="J8" s="163">
        <f t="shared" si="1"/>
        <v>151.68353333333334</v>
      </c>
      <c r="K8" s="163">
        <f t="shared" si="1"/>
        <v>43.244533333333337</v>
      </c>
      <c r="L8" s="163">
        <f t="shared" si="1"/>
        <v>15.451000000000001</v>
      </c>
      <c r="M8" s="163">
        <f t="shared" ref="M8:Z8" si="2">M9+M32</f>
        <v>24.9831</v>
      </c>
      <c r="N8" s="163">
        <f t="shared" si="2"/>
        <v>38.475369999999998</v>
      </c>
      <c r="O8" s="163">
        <f t="shared" si="2"/>
        <v>30.109139999999996</v>
      </c>
      <c r="P8" s="163">
        <f t="shared" si="2"/>
        <v>41.310333333333332</v>
      </c>
      <c r="Q8" s="163">
        <f t="shared" si="2"/>
        <v>147.14000000000001</v>
      </c>
      <c r="R8" s="163">
        <f t="shared" si="2"/>
        <v>2</v>
      </c>
      <c r="S8" s="163">
        <f t="shared" si="2"/>
        <v>8.4378720000000005</v>
      </c>
      <c r="T8" s="163">
        <f t="shared" si="2"/>
        <v>84.095466666666653</v>
      </c>
      <c r="U8" s="163">
        <f t="shared" si="2"/>
        <v>77.37</v>
      </c>
      <c r="V8" s="163">
        <f t="shared" si="2"/>
        <v>20.6204</v>
      </c>
      <c r="W8" s="163">
        <f t="shared" si="2"/>
        <v>4.3567</v>
      </c>
      <c r="X8" s="163">
        <f t="shared" si="2"/>
        <v>2.9899999999999993</v>
      </c>
      <c r="Y8" s="163">
        <f t="shared" si="2"/>
        <v>2.8597199999999998</v>
      </c>
      <c r="Z8" s="163">
        <f t="shared" si="2"/>
        <v>0.56779999999999997</v>
      </c>
    </row>
    <row r="9" spans="1:26" s="168" customFormat="1" ht="17.100000000000001" customHeight="1">
      <c r="A9" s="164" t="s">
        <v>9</v>
      </c>
      <c r="B9" s="165" t="s">
        <v>10</v>
      </c>
      <c r="C9" s="166" t="s">
        <v>11</v>
      </c>
      <c r="D9" s="167">
        <f>D11+D15+D16+D17+D21+D25+D29+D31</f>
        <v>626.6675120000001</v>
      </c>
      <c r="E9" s="69">
        <f t="shared" ref="E9:L9" si="3">E11+E15+E16+E17+E21+E25+E29+E30+E31+E14</f>
        <v>7.6911866666666659</v>
      </c>
      <c r="F9" s="69">
        <f t="shared" si="3"/>
        <v>17.176166666666667</v>
      </c>
      <c r="G9" s="69">
        <f t="shared" si="3"/>
        <v>2.2254</v>
      </c>
      <c r="H9" s="69">
        <f t="shared" si="3"/>
        <v>45.881799999999998</v>
      </c>
      <c r="I9" s="69">
        <f t="shared" si="3"/>
        <v>40.408799999999999</v>
      </c>
      <c r="J9" s="69">
        <f t="shared" si="3"/>
        <v>93.678533333333334</v>
      </c>
      <c r="K9" s="69">
        <f t="shared" si="3"/>
        <v>42.997663333333335</v>
      </c>
      <c r="L9" s="69">
        <f t="shared" si="3"/>
        <v>15.449</v>
      </c>
      <c r="M9" s="69">
        <f t="shared" ref="M9:Z9" si="4">M11+M15+M16+M17+M21+M25+M29+M30+M31+M14</f>
        <v>24.9831</v>
      </c>
      <c r="N9" s="69">
        <f t="shared" si="4"/>
        <v>35.425370000000001</v>
      </c>
      <c r="O9" s="69">
        <f t="shared" si="4"/>
        <v>25.025199999999998</v>
      </c>
      <c r="P9" s="69">
        <f t="shared" si="4"/>
        <v>41.310333333333332</v>
      </c>
      <c r="Q9" s="69">
        <f t="shared" si="4"/>
        <v>88.87</v>
      </c>
      <c r="R9" s="69">
        <f t="shared" si="4"/>
        <v>2</v>
      </c>
      <c r="S9" s="69">
        <f t="shared" si="4"/>
        <v>8.3348720000000007</v>
      </c>
      <c r="T9" s="69">
        <f t="shared" si="4"/>
        <v>26.465466666666664</v>
      </c>
      <c r="U9" s="69">
        <f t="shared" si="4"/>
        <v>77.37</v>
      </c>
      <c r="V9" s="69">
        <f t="shared" si="4"/>
        <v>20.610399999999998</v>
      </c>
      <c r="W9" s="69">
        <f t="shared" si="4"/>
        <v>4.3467000000000002</v>
      </c>
      <c r="X9" s="69">
        <f t="shared" si="4"/>
        <v>2.9899999999999993</v>
      </c>
      <c r="Y9" s="69">
        <f t="shared" si="4"/>
        <v>2.8597199999999998</v>
      </c>
      <c r="Z9" s="69">
        <f t="shared" si="4"/>
        <v>0.56779999999999997</v>
      </c>
    </row>
    <row r="10" spans="1:26" s="168" customFormat="1" ht="17.100000000000001" customHeight="1">
      <c r="A10" s="169"/>
      <c r="B10" s="170" t="s">
        <v>66</v>
      </c>
      <c r="C10" s="171"/>
      <c r="D10" s="172"/>
      <c r="E10" s="58"/>
      <c r="F10" s="58"/>
      <c r="G10" s="58"/>
      <c r="H10" s="58"/>
      <c r="I10" s="58"/>
      <c r="J10" s="58"/>
      <c r="K10" s="58"/>
      <c r="L10" s="58"/>
      <c r="M10" s="58"/>
      <c r="N10" s="58"/>
      <c r="O10" s="58"/>
      <c r="P10" s="58"/>
      <c r="Q10" s="58"/>
      <c r="R10" s="58"/>
      <c r="S10" s="58"/>
      <c r="T10" s="58"/>
      <c r="U10" s="58"/>
      <c r="V10" s="58"/>
      <c r="W10" s="58"/>
      <c r="X10" s="58"/>
      <c r="Y10" s="58"/>
      <c r="Z10" s="58"/>
    </row>
    <row r="11" spans="1:26" ht="17.100000000000001" customHeight="1">
      <c r="A11" s="173" t="s">
        <v>12</v>
      </c>
      <c r="B11" s="174" t="s">
        <v>13</v>
      </c>
      <c r="C11" s="175" t="s">
        <v>14</v>
      </c>
      <c r="D11" s="176">
        <f>D12+D13+D14</f>
        <v>61.310929999999999</v>
      </c>
      <c r="E11" s="55">
        <f t="shared" ref="E11:L11" si="5">E12+E13+E14</f>
        <v>6.1262166666666662</v>
      </c>
      <c r="F11" s="55">
        <f t="shared" si="5"/>
        <v>9.3868166666666664</v>
      </c>
      <c r="G11" s="55">
        <f t="shared" si="5"/>
        <v>0.22500000000000001</v>
      </c>
      <c r="H11" s="55">
        <f t="shared" si="5"/>
        <v>13.514699999999999</v>
      </c>
      <c r="I11" s="55">
        <f t="shared" si="5"/>
        <v>2.6524999999999999</v>
      </c>
      <c r="J11" s="55">
        <f t="shared" si="5"/>
        <v>0.38958333333333334</v>
      </c>
      <c r="K11" s="55">
        <f t="shared" si="5"/>
        <v>4.5958633333333339</v>
      </c>
      <c r="L11" s="55">
        <f t="shared" si="5"/>
        <v>4.3000000000000003E-2</v>
      </c>
      <c r="M11" s="55">
        <f t="shared" ref="M11:Z11" si="6">M12+M13+M14</f>
        <v>0.24</v>
      </c>
      <c r="N11" s="55">
        <f t="shared" si="6"/>
        <v>5.5655000000000001</v>
      </c>
      <c r="O11" s="55">
        <f t="shared" si="6"/>
        <v>1.5760000000000001</v>
      </c>
      <c r="P11" s="55">
        <f t="shared" si="6"/>
        <v>2.0053333333333332</v>
      </c>
      <c r="Q11" s="55">
        <f t="shared" si="6"/>
        <v>6.5600000000000005</v>
      </c>
      <c r="R11" s="55">
        <f t="shared" si="6"/>
        <v>0.32999999999999996</v>
      </c>
      <c r="S11" s="55">
        <f t="shared" si="6"/>
        <v>1.7959000000000001</v>
      </c>
      <c r="T11" s="55">
        <f t="shared" si="6"/>
        <v>0.74811666666666676</v>
      </c>
      <c r="U11" s="55">
        <f t="shared" si="6"/>
        <v>2.4</v>
      </c>
      <c r="V11" s="55">
        <f t="shared" si="6"/>
        <v>1.6949999999999998</v>
      </c>
      <c r="W11" s="55">
        <f t="shared" si="6"/>
        <v>0.23670000000000002</v>
      </c>
      <c r="X11" s="55">
        <f t="shared" si="6"/>
        <v>1.1475</v>
      </c>
      <c r="Y11" s="55">
        <f t="shared" si="6"/>
        <v>5.5E-2</v>
      </c>
      <c r="Z11" s="55">
        <f t="shared" si="6"/>
        <v>2.2200000000000001E-2</v>
      </c>
    </row>
    <row r="12" spans="1:26" s="168" customFormat="1" ht="17.100000000000001" customHeight="1">
      <c r="A12" s="169"/>
      <c r="B12" s="177" t="s">
        <v>15</v>
      </c>
      <c r="C12" s="171" t="s">
        <v>16</v>
      </c>
      <c r="D12" s="172">
        <f>SUM(E12:Z12)</f>
        <v>58.680929999999996</v>
      </c>
      <c r="E12" s="70">
        <v>6.1262166666666662</v>
      </c>
      <c r="F12" s="70">
        <v>9.3868166666666664</v>
      </c>
      <c r="G12" s="70">
        <v>0.22500000000000001</v>
      </c>
      <c r="H12" s="70">
        <v>13.514699999999999</v>
      </c>
      <c r="I12" s="70">
        <v>2.6524999999999999</v>
      </c>
      <c r="J12" s="70">
        <v>0.13958333333333334</v>
      </c>
      <c r="K12" s="70">
        <v>3.5958633333333334</v>
      </c>
      <c r="L12" s="70">
        <v>4.3000000000000003E-2</v>
      </c>
      <c r="M12" s="70">
        <v>0.13</v>
      </c>
      <c r="N12" s="70">
        <v>5.0955000000000004</v>
      </c>
      <c r="O12" s="70">
        <v>1.5760000000000001</v>
      </c>
      <c r="P12" s="70">
        <v>1.7053333333333334</v>
      </c>
      <c r="Q12" s="70">
        <v>6.5600000000000005</v>
      </c>
      <c r="R12" s="70">
        <v>0</v>
      </c>
      <c r="S12" s="70">
        <v>1.6459000000000001</v>
      </c>
      <c r="T12" s="70">
        <v>0.72811666666666675</v>
      </c>
      <c r="U12" s="70">
        <v>2.4</v>
      </c>
      <c r="V12" s="70">
        <v>1.6949999999999998</v>
      </c>
      <c r="W12" s="70">
        <v>0.23670000000000002</v>
      </c>
      <c r="X12" s="70">
        <v>1.1475</v>
      </c>
      <c r="Y12" s="70">
        <v>5.5E-2</v>
      </c>
      <c r="Z12" s="70">
        <v>2.2200000000000001E-2</v>
      </c>
    </row>
    <row r="13" spans="1:26" ht="23.1" hidden="1" customHeight="1">
      <c r="A13" s="169"/>
      <c r="B13" s="178" t="s">
        <v>17</v>
      </c>
      <c r="C13" s="171" t="s">
        <v>18</v>
      </c>
      <c r="D13" s="172">
        <f t="shared" ref="D13:D31" si="7">SUM(E13:Z13)</f>
        <v>2.63</v>
      </c>
      <c r="E13" s="70">
        <v>0</v>
      </c>
      <c r="F13" s="70">
        <v>0</v>
      </c>
      <c r="G13" s="70">
        <v>0</v>
      </c>
      <c r="H13" s="70">
        <v>0</v>
      </c>
      <c r="I13" s="70">
        <v>0</v>
      </c>
      <c r="J13" s="70">
        <v>0.25</v>
      </c>
      <c r="K13" s="70">
        <v>1</v>
      </c>
      <c r="L13" s="70">
        <v>0</v>
      </c>
      <c r="M13" s="70">
        <v>0.11</v>
      </c>
      <c r="N13" s="70">
        <v>0.47</v>
      </c>
      <c r="O13" s="70">
        <v>0</v>
      </c>
      <c r="P13" s="70">
        <v>0.3</v>
      </c>
      <c r="Q13" s="70">
        <v>0</v>
      </c>
      <c r="R13" s="70">
        <v>0.32999999999999996</v>
      </c>
      <c r="S13" s="70">
        <v>0.15000000000000002</v>
      </c>
      <c r="T13" s="70">
        <v>0.02</v>
      </c>
      <c r="U13" s="70">
        <v>0</v>
      </c>
      <c r="V13" s="70">
        <v>0</v>
      </c>
      <c r="W13" s="70">
        <v>0</v>
      </c>
      <c r="X13" s="70">
        <v>0</v>
      </c>
      <c r="Y13" s="70">
        <v>0</v>
      </c>
      <c r="Z13" s="70">
        <v>0</v>
      </c>
    </row>
    <row r="14" spans="1:26" ht="23.1" hidden="1" customHeight="1">
      <c r="A14" s="169"/>
      <c r="B14" s="179" t="s">
        <v>19</v>
      </c>
      <c r="C14" s="171" t="s">
        <v>20</v>
      </c>
      <c r="D14" s="172">
        <f t="shared" si="7"/>
        <v>0</v>
      </c>
      <c r="E14" s="70">
        <v>0</v>
      </c>
      <c r="F14" s="70">
        <v>0</v>
      </c>
      <c r="G14" s="70">
        <v>0</v>
      </c>
      <c r="H14" s="70">
        <v>0</v>
      </c>
      <c r="I14" s="70">
        <v>0</v>
      </c>
      <c r="J14" s="70">
        <v>0</v>
      </c>
      <c r="K14" s="70">
        <v>0</v>
      </c>
      <c r="L14" s="70">
        <v>0</v>
      </c>
      <c r="M14" s="70">
        <v>0</v>
      </c>
      <c r="N14" s="70">
        <v>0</v>
      </c>
      <c r="O14" s="70">
        <v>0</v>
      </c>
      <c r="P14" s="70">
        <v>0</v>
      </c>
      <c r="Q14" s="70">
        <v>0</v>
      </c>
      <c r="R14" s="70">
        <v>0</v>
      </c>
      <c r="S14" s="70">
        <v>0</v>
      </c>
      <c r="T14" s="70">
        <v>0</v>
      </c>
      <c r="U14" s="70">
        <v>0</v>
      </c>
      <c r="V14" s="70">
        <v>0</v>
      </c>
      <c r="W14" s="70">
        <v>0</v>
      </c>
      <c r="X14" s="70">
        <v>0</v>
      </c>
      <c r="Y14" s="70">
        <v>0</v>
      </c>
      <c r="Z14" s="70">
        <v>0</v>
      </c>
    </row>
    <row r="15" spans="1:26" ht="17.100000000000001" customHeight="1">
      <c r="A15" s="173" t="s">
        <v>21</v>
      </c>
      <c r="B15" s="180" t="s">
        <v>22</v>
      </c>
      <c r="C15" s="175" t="s">
        <v>23</v>
      </c>
      <c r="D15" s="176">
        <f t="shared" si="7"/>
        <v>133.58093200000002</v>
      </c>
      <c r="E15" s="55">
        <v>0.96830333333333329</v>
      </c>
      <c r="F15" s="55">
        <v>6.0309166666666663</v>
      </c>
      <c r="G15" s="55">
        <v>0.33</v>
      </c>
      <c r="H15" s="55">
        <v>8.1981999999999999</v>
      </c>
      <c r="I15" s="55">
        <v>7.8416666666666677</v>
      </c>
      <c r="J15" s="55">
        <v>29.292083333333331</v>
      </c>
      <c r="K15" s="55">
        <v>8.7207699999999999</v>
      </c>
      <c r="L15" s="55">
        <v>2.6430000000000002</v>
      </c>
      <c r="M15" s="55">
        <v>1.25</v>
      </c>
      <c r="N15" s="55">
        <v>10.093336666666666</v>
      </c>
      <c r="O15" s="55">
        <v>6.0859999999999994</v>
      </c>
      <c r="P15" s="55">
        <v>7.5253333333333332</v>
      </c>
      <c r="Q15" s="55">
        <v>11.559999999999999</v>
      </c>
      <c r="R15" s="55">
        <v>0.56000000000000005</v>
      </c>
      <c r="S15" s="55">
        <v>2.7576720000000003</v>
      </c>
      <c r="T15" s="55">
        <v>9.5304166666666656</v>
      </c>
      <c r="U15" s="55">
        <v>11.8</v>
      </c>
      <c r="V15" s="55">
        <v>7.2120666666666677</v>
      </c>
      <c r="W15" s="55">
        <v>0.08</v>
      </c>
      <c r="X15" s="55">
        <v>1.0275000000000001</v>
      </c>
      <c r="Y15" s="55">
        <v>4.1666666666666671E-2</v>
      </c>
      <c r="Z15" s="55">
        <v>3.2000000000000001E-2</v>
      </c>
    </row>
    <row r="16" spans="1:26" ht="17.100000000000001" customHeight="1">
      <c r="A16" s="173" t="s">
        <v>24</v>
      </c>
      <c r="B16" s="180" t="s">
        <v>25</v>
      </c>
      <c r="C16" s="175" t="s">
        <v>26</v>
      </c>
      <c r="D16" s="181">
        <f t="shared" si="7"/>
        <v>43.834600000000002</v>
      </c>
      <c r="E16" s="55">
        <v>0.58833333333333326</v>
      </c>
      <c r="F16" s="55">
        <v>1.3613166666666667</v>
      </c>
      <c r="G16" s="55">
        <v>0.16</v>
      </c>
      <c r="H16" s="55">
        <v>1.9340000000000002</v>
      </c>
      <c r="I16" s="55">
        <v>0.5279666666666667</v>
      </c>
      <c r="J16" s="55">
        <v>6.9420833333333327</v>
      </c>
      <c r="K16" s="55">
        <v>1.2724299999999999</v>
      </c>
      <c r="L16" s="55">
        <v>1.5629999999999999</v>
      </c>
      <c r="M16" s="55">
        <v>1.5</v>
      </c>
      <c r="N16" s="55">
        <v>1.7096666666666667</v>
      </c>
      <c r="O16" s="55">
        <v>0.77549999999999997</v>
      </c>
      <c r="P16" s="55">
        <v>6.2243333333333331</v>
      </c>
      <c r="Q16" s="55">
        <v>4.3849999999999998</v>
      </c>
      <c r="R16" s="55">
        <v>0.32999999999999996</v>
      </c>
      <c r="S16" s="55">
        <v>0.31850000000000001</v>
      </c>
      <c r="T16" s="55">
        <v>2.8199166666666668</v>
      </c>
      <c r="U16" s="55">
        <v>7.31</v>
      </c>
      <c r="V16" s="55">
        <v>3.1716666666666664</v>
      </c>
      <c r="W16" s="55">
        <v>0.01</v>
      </c>
      <c r="X16" s="55">
        <v>0.52749999999999997</v>
      </c>
      <c r="Y16" s="55">
        <v>0.28138666666666667</v>
      </c>
      <c r="Z16" s="55">
        <v>0.122</v>
      </c>
    </row>
    <row r="17" spans="1:26" ht="17.100000000000001" customHeight="1">
      <c r="A17" s="173" t="s">
        <v>27</v>
      </c>
      <c r="B17" s="174" t="s">
        <v>28</v>
      </c>
      <c r="C17" s="175" t="s">
        <v>29</v>
      </c>
      <c r="D17" s="176">
        <f t="shared" si="7"/>
        <v>76.215499999999992</v>
      </c>
      <c r="E17" s="55">
        <f t="shared" ref="E17:L17" si="8">E18+E19+E20</f>
        <v>0</v>
      </c>
      <c r="F17" s="55">
        <f t="shared" si="8"/>
        <v>0</v>
      </c>
      <c r="G17" s="55">
        <f t="shared" si="8"/>
        <v>0</v>
      </c>
      <c r="H17" s="55">
        <f t="shared" si="8"/>
        <v>0</v>
      </c>
      <c r="I17" s="55">
        <f t="shared" si="8"/>
        <v>0</v>
      </c>
      <c r="J17" s="55">
        <f t="shared" si="8"/>
        <v>42</v>
      </c>
      <c r="K17" s="55">
        <f t="shared" si="8"/>
        <v>0</v>
      </c>
      <c r="L17" s="55">
        <f t="shared" si="8"/>
        <v>0</v>
      </c>
      <c r="M17" s="55">
        <f t="shared" ref="M17:Z17" si="9">M18+M19+M20</f>
        <v>8.3855000000000004</v>
      </c>
      <c r="N17" s="55">
        <f t="shared" si="9"/>
        <v>0</v>
      </c>
      <c r="O17" s="55">
        <f t="shared" si="9"/>
        <v>0</v>
      </c>
      <c r="P17" s="55">
        <f t="shared" si="9"/>
        <v>1.5</v>
      </c>
      <c r="Q17" s="55">
        <f t="shared" si="9"/>
        <v>0</v>
      </c>
      <c r="R17" s="55">
        <f t="shared" si="9"/>
        <v>0</v>
      </c>
      <c r="S17" s="55">
        <f t="shared" si="9"/>
        <v>0</v>
      </c>
      <c r="T17" s="55">
        <f t="shared" si="9"/>
        <v>0</v>
      </c>
      <c r="U17" s="55">
        <f t="shared" si="9"/>
        <v>24.33</v>
      </c>
      <c r="V17" s="55">
        <f t="shared" si="9"/>
        <v>0</v>
      </c>
      <c r="W17" s="55">
        <f t="shared" si="9"/>
        <v>0</v>
      </c>
      <c r="X17" s="55">
        <f t="shared" si="9"/>
        <v>0</v>
      </c>
      <c r="Y17" s="55">
        <f t="shared" si="9"/>
        <v>0</v>
      </c>
      <c r="Z17" s="55">
        <f t="shared" si="9"/>
        <v>0</v>
      </c>
    </row>
    <row r="18" spans="1:26" ht="23.1" hidden="1" customHeight="1">
      <c r="A18" s="169"/>
      <c r="B18" s="179" t="s">
        <v>30</v>
      </c>
      <c r="C18" s="171" t="s">
        <v>31</v>
      </c>
      <c r="D18" s="176">
        <f t="shared" si="7"/>
        <v>6.69</v>
      </c>
      <c r="E18" s="70">
        <v>0</v>
      </c>
      <c r="F18" s="70">
        <v>0</v>
      </c>
      <c r="G18" s="70">
        <v>0</v>
      </c>
      <c r="H18" s="70">
        <v>0</v>
      </c>
      <c r="I18" s="70">
        <v>0</v>
      </c>
      <c r="J18" s="70">
        <v>3</v>
      </c>
      <c r="K18" s="70">
        <v>0</v>
      </c>
      <c r="L18" s="70">
        <v>0</v>
      </c>
      <c r="M18" s="70">
        <v>1.36</v>
      </c>
      <c r="N18" s="70">
        <v>0</v>
      </c>
      <c r="O18" s="70">
        <v>0</v>
      </c>
      <c r="P18" s="70">
        <v>0</v>
      </c>
      <c r="Q18" s="70">
        <v>0</v>
      </c>
      <c r="R18" s="70">
        <v>0</v>
      </c>
      <c r="S18" s="70">
        <v>0</v>
      </c>
      <c r="T18" s="70">
        <v>0</v>
      </c>
      <c r="U18" s="70">
        <v>2.33</v>
      </c>
      <c r="V18" s="70">
        <v>0</v>
      </c>
      <c r="W18" s="70">
        <v>0</v>
      </c>
      <c r="X18" s="70">
        <v>0</v>
      </c>
      <c r="Y18" s="70">
        <v>0</v>
      </c>
      <c r="Z18" s="70">
        <v>0</v>
      </c>
    </row>
    <row r="19" spans="1:26" ht="23.1" hidden="1" customHeight="1">
      <c r="A19" s="169"/>
      <c r="B19" s="179" t="s">
        <v>32</v>
      </c>
      <c r="C19" s="171" t="s">
        <v>33</v>
      </c>
      <c r="D19" s="176">
        <f t="shared" si="7"/>
        <v>26.525500000000001</v>
      </c>
      <c r="E19" s="70">
        <v>0</v>
      </c>
      <c r="F19" s="70">
        <v>0</v>
      </c>
      <c r="G19" s="70">
        <v>0</v>
      </c>
      <c r="H19" s="70">
        <v>0</v>
      </c>
      <c r="I19" s="70">
        <v>0</v>
      </c>
      <c r="J19" s="70">
        <v>13.5</v>
      </c>
      <c r="K19" s="70">
        <v>0</v>
      </c>
      <c r="L19" s="70">
        <v>0</v>
      </c>
      <c r="M19" s="70">
        <v>7.0255000000000001</v>
      </c>
      <c r="N19" s="70">
        <v>0</v>
      </c>
      <c r="O19" s="70">
        <v>0</v>
      </c>
      <c r="P19" s="70">
        <v>1.5</v>
      </c>
      <c r="Q19" s="70">
        <v>0</v>
      </c>
      <c r="R19" s="70">
        <v>0</v>
      </c>
      <c r="S19" s="70">
        <v>0</v>
      </c>
      <c r="T19" s="70">
        <v>0</v>
      </c>
      <c r="U19" s="70">
        <v>4.5</v>
      </c>
      <c r="V19" s="70">
        <v>0</v>
      </c>
      <c r="W19" s="70">
        <v>0</v>
      </c>
      <c r="X19" s="70">
        <v>0</v>
      </c>
      <c r="Y19" s="70">
        <v>0</v>
      </c>
      <c r="Z19" s="70">
        <v>0</v>
      </c>
    </row>
    <row r="20" spans="1:26" ht="23.1" hidden="1" customHeight="1">
      <c r="A20" s="169"/>
      <c r="B20" s="179" t="s">
        <v>34</v>
      </c>
      <c r="C20" s="171" t="s">
        <v>35</v>
      </c>
      <c r="D20" s="176">
        <f t="shared" si="7"/>
        <v>43</v>
      </c>
      <c r="E20" s="70">
        <v>0</v>
      </c>
      <c r="F20" s="70">
        <v>0</v>
      </c>
      <c r="G20" s="70">
        <v>0</v>
      </c>
      <c r="H20" s="70">
        <v>0</v>
      </c>
      <c r="I20" s="70">
        <v>0</v>
      </c>
      <c r="J20" s="70">
        <v>25.5</v>
      </c>
      <c r="K20" s="70">
        <v>0</v>
      </c>
      <c r="L20" s="70">
        <v>0</v>
      </c>
      <c r="M20" s="70">
        <v>0</v>
      </c>
      <c r="N20" s="70">
        <v>0</v>
      </c>
      <c r="O20" s="70">
        <v>0</v>
      </c>
      <c r="P20" s="70">
        <v>0</v>
      </c>
      <c r="Q20" s="70">
        <v>0</v>
      </c>
      <c r="R20" s="70">
        <v>0</v>
      </c>
      <c r="S20" s="70">
        <v>0</v>
      </c>
      <c r="T20" s="70">
        <v>0</v>
      </c>
      <c r="U20" s="70">
        <v>17.5</v>
      </c>
      <c r="V20" s="70">
        <v>0</v>
      </c>
      <c r="W20" s="70">
        <v>0</v>
      </c>
      <c r="X20" s="70">
        <v>0</v>
      </c>
      <c r="Y20" s="70">
        <v>0</v>
      </c>
      <c r="Z20" s="70">
        <v>0</v>
      </c>
    </row>
    <row r="21" spans="1:26" ht="17.100000000000001" customHeight="1">
      <c r="A21" s="173" t="s">
        <v>36</v>
      </c>
      <c r="B21" s="174" t="s">
        <v>37</v>
      </c>
      <c r="C21" s="175" t="s">
        <v>38</v>
      </c>
      <c r="D21" s="176">
        <f t="shared" si="7"/>
        <v>0</v>
      </c>
      <c r="E21" s="55">
        <f t="shared" ref="E21:L21" si="10">E22+E23+E24</f>
        <v>0</v>
      </c>
      <c r="F21" s="55">
        <f t="shared" si="10"/>
        <v>0</v>
      </c>
      <c r="G21" s="55">
        <f t="shared" si="10"/>
        <v>0</v>
      </c>
      <c r="H21" s="55">
        <f t="shared" si="10"/>
        <v>0</v>
      </c>
      <c r="I21" s="55">
        <f t="shared" si="10"/>
        <v>0</v>
      </c>
      <c r="J21" s="55">
        <f t="shared" si="10"/>
        <v>0</v>
      </c>
      <c r="K21" s="55">
        <f t="shared" si="10"/>
        <v>0</v>
      </c>
      <c r="L21" s="55">
        <f t="shared" si="10"/>
        <v>0</v>
      </c>
      <c r="M21" s="55">
        <f t="shared" ref="M21:Z21" si="11">M22+M23+M24</f>
        <v>0</v>
      </c>
      <c r="N21" s="55">
        <f t="shared" si="11"/>
        <v>0</v>
      </c>
      <c r="O21" s="55">
        <f t="shared" si="11"/>
        <v>0</v>
      </c>
      <c r="P21" s="55">
        <f t="shared" si="11"/>
        <v>0</v>
      </c>
      <c r="Q21" s="55">
        <f t="shared" si="11"/>
        <v>0</v>
      </c>
      <c r="R21" s="55">
        <f t="shared" si="11"/>
        <v>0</v>
      </c>
      <c r="S21" s="55">
        <f t="shared" si="11"/>
        <v>0</v>
      </c>
      <c r="T21" s="55">
        <f t="shared" si="11"/>
        <v>0</v>
      </c>
      <c r="U21" s="55">
        <f t="shared" si="11"/>
        <v>0</v>
      </c>
      <c r="V21" s="55">
        <f t="shared" si="11"/>
        <v>0</v>
      </c>
      <c r="W21" s="55">
        <f t="shared" si="11"/>
        <v>0</v>
      </c>
      <c r="X21" s="55">
        <f t="shared" si="11"/>
        <v>0</v>
      </c>
      <c r="Y21" s="55">
        <f t="shared" si="11"/>
        <v>0</v>
      </c>
      <c r="Z21" s="55">
        <f t="shared" si="11"/>
        <v>0</v>
      </c>
    </row>
    <row r="22" spans="1:26" ht="23.1" hidden="1" customHeight="1">
      <c r="A22" s="169"/>
      <c r="B22" s="179" t="s">
        <v>39</v>
      </c>
      <c r="C22" s="171" t="s">
        <v>40</v>
      </c>
      <c r="D22" s="176">
        <f t="shared" si="7"/>
        <v>0</v>
      </c>
      <c r="E22" s="70">
        <v>0</v>
      </c>
      <c r="F22" s="70">
        <v>0</v>
      </c>
      <c r="G22" s="70">
        <v>0</v>
      </c>
      <c r="H22" s="70">
        <v>0</v>
      </c>
      <c r="I22" s="70">
        <v>0</v>
      </c>
      <c r="J22" s="70">
        <v>0</v>
      </c>
      <c r="K22" s="70">
        <v>0</v>
      </c>
      <c r="L22" s="70">
        <v>0</v>
      </c>
      <c r="M22" s="70">
        <v>0</v>
      </c>
      <c r="N22" s="70">
        <v>0</v>
      </c>
      <c r="O22" s="70">
        <v>0</v>
      </c>
      <c r="P22" s="70">
        <v>0</v>
      </c>
      <c r="Q22" s="70">
        <v>0</v>
      </c>
      <c r="R22" s="70">
        <v>0</v>
      </c>
      <c r="S22" s="70">
        <v>0</v>
      </c>
      <c r="T22" s="70">
        <v>0</v>
      </c>
      <c r="U22" s="70">
        <v>0</v>
      </c>
      <c r="V22" s="70">
        <v>0</v>
      </c>
      <c r="W22" s="70">
        <v>0</v>
      </c>
      <c r="X22" s="70">
        <v>0</v>
      </c>
      <c r="Y22" s="70">
        <v>0</v>
      </c>
      <c r="Z22" s="70">
        <v>0</v>
      </c>
    </row>
    <row r="23" spans="1:26" ht="23.1" hidden="1" customHeight="1">
      <c r="A23" s="169"/>
      <c r="B23" s="179" t="s">
        <v>41</v>
      </c>
      <c r="C23" s="171" t="s">
        <v>42</v>
      </c>
      <c r="D23" s="176">
        <f t="shared" si="7"/>
        <v>0</v>
      </c>
      <c r="E23" s="70">
        <v>0</v>
      </c>
      <c r="F23" s="70">
        <v>0</v>
      </c>
      <c r="G23" s="70">
        <v>0</v>
      </c>
      <c r="H23" s="70">
        <v>0</v>
      </c>
      <c r="I23" s="70">
        <v>0</v>
      </c>
      <c r="J23" s="70">
        <v>0</v>
      </c>
      <c r="K23" s="70">
        <v>0</v>
      </c>
      <c r="L23" s="70">
        <v>0</v>
      </c>
      <c r="M23" s="70">
        <v>0</v>
      </c>
      <c r="N23" s="70">
        <v>0</v>
      </c>
      <c r="O23" s="70">
        <v>0</v>
      </c>
      <c r="P23" s="70">
        <v>0</v>
      </c>
      <c r="Q23" s="70">
        <v>0</v>
      </c>
      <c r="R23" s="70">
        <v>0</v>
      </c>
      <c r="S23" s="70">
        <v>0</v>
      </c>
      <c r="T23" s="70">
        <v>0</v>
      </c>
      <c r="U23" s="70">
        <v>0</v>
      </c>
      <c r="V23" s="70">
        <v>0</v>
      </c>
      <c r="W23" s="70">
        <v>0</v>
      </c>
      <c r="X23" s="70">
        <v>0</v>
      </c>
      <c r="Y23" s="70">
        <v>0</v>
      </c>
      <c r="Z23" s="70">
        <v>0</v>
      </c>
    </row>
    <row r="24" spans="1:26" ht="23.1" hidden="1" customHeight="1">
      <c r="A24" s="169"/>
      <c r="B24" s="179" t="s">
        <v>43</v>
      </c>
      <c r="C24" s="171" t="s">
        <v>44</v>
      </c>
      <c r="D24" s="176">
        <f t="shared" si="7"/>
        <v>0</v>
      </c>
      <c r="E24" s="70">
        <v>0</v>
      </c>
      <c r="F24" s="70">
        <v>0</v>
      </c>
      <c r="G24" s="70">
        <v>0</v>
      </c>
      <c r="H24" s="70">
        <v>0</v>
      </c>
      <c r="I24" s="70">
        <v>0</v>
      </c>
      <c r="J24" s="70">
        <v>0</v>
      </c>
      <c r="K24" s="70">
        <v>0</v>
      </c>
      <c r="L24" s="70">
        <v>0</v>
      </c>
      <c r="M24" s="70">
        <v>0</v>
      </c>
      <c r="N24" s="70">
        <v>0</v>
      </c>
      <c r="O24" s="70">
        <v>0</v>
      </c>
      <c r="P24" s="70">
        <v>0</v>
      </c>
      <c r="Q24" s="70">
        <v>0</v>
      </c>
      <c r="R24" s="70">
        <v>0</v>
      </c>
      <c r="S24" s="70">
        <v>0</v>
      </c>
      <c r="T24" s="70">
        <v>0</v>
      </c>
      <c r="U24" s="70">
        <v>0</v>
      </c>
      <c r="V24" s="70">
        <v>0</v>
      </c>
      <c r="W24" s="70">
        <v>0</v>
      </c>
      <c r="X24" s="70">
        <v>0</v>
      </c>
      <c r="Y24" s="70">
        <v>0</v>
      </c>
      <c r="Z24" s="70">
        <v>0</v>
      </c>
    </row>
    <row r="25" spans="1:26" ht="17.100000000000001" customHeight="1">
      <c r="A25" s="173" t="s">
        <v>45</v>
      </c>
      <c r="B25" s="174" t="s">
        <v>46</v>
      </c>
      <c r="C25" s="175" t="s">
        <v>47</v>
      </c>
      <c r="D25" s="176">
        <f t="shared" si="7"/>
        <v>305.44931666666668</v>
      </c>
      <c r="E25" s="55">
        <f t="shared" ref="E25:L25" si="12">E26+E27+E28</f>
        <v>0</v>
      </c>
      <c r="F25" s="55">
        <f t="shared" si="12"/>
        <v>0.19041666666666668</v>
      </c>
      <c r="G25" s="55">
        <f t="shared" si="12"/>
        <v>1.5104</v>
      </c>
      <c r="H25" s="55">
        <f t="shared" si="12"/>
        <v>21.354899999999997</v>
      </c>
      <c r="I25" s="55">
        <f t="shared" si="12"/>
        <v>29.386666666666663</v>
      </c>
      <c r="J25" s="55">
        <f t="shared" si="12"/>
        <v>15.054783333333333</v>
      </c>
      <c r="K25" s="55">
        <f t="shared" si="12"/>
        <v>27.508600000000001</v>
      </c>
      <c r="L25" s="55">
        <f t="shared" si="12"/>
        <v>10.45</v>
      </c>
      <c r="M25" s="55">
        <f t="shared" ref="M25:Z25" si="13">M26+M27+M28</f>
        <v>13.6076</v>
      </c>
      <c r="N25" s="55">
        <f t="shared" si="13"/>
        <v>18.056866666666668</v>
      </c>
      <c r="O25" s="55">
        <f t="shared" si="13"/>
        <v>16.587699999999998</v>
      </c>
      <c r="P25" s="55">
        <f t="shared" si="13"/>
        <v>23.905333333333335</v>
      </c>
      <c r="Q25" s="55">
        <f t="shared" si="13"/>
        <v>65.685000000000002</v>
      </c>
      <c r="R25" s="55">
        <f t="shared" si="13"/>
        <v>0.78</v>
      </c>
      <c r="S25" s="55">
        <f t="shared" si="13"/>
        <v>2.8416000000000001</v>
      </c>
      <c r="T25" s="55">
        <f t="shared" si="13"/>
        <v>12.867016666666665</v>
      </c>
      <c r="U25" s="55">
        <f t="shared" si="13"/>
        <v>31.19</v>
      </c>
      <c r="V25" s="55">
        <f t="shared" si="13"/>
        <v>8.5316666666666663</v>
      </c>
      <c r="W25" s="55">
        <f t="shared" si="13"/>
        <v>3.02</v>
      </c>
      <c r="X25" s="55">
        <f t="shared" si="13"/>
        <v>4.7500000000000001E-2</v>
      </c>
      <c r="Y25" s="55">
        <f t="shared" si="13"/>
        <v>2.4816666666666665</v>
      </c>
      <c r="Z25" s="55">
        <f t="shared" si="13"/>
        <v>0.3916</v>
      </c>
    </row>
    <row r="26" spans="1:26" ht="20.25" customHeight="1">
      <c r="A26" s="169"/>
      <c r="B26" s="170" t="s">
        <v>194</v>
      </c>
      <c r="C26" s="171" t="s">
        <v>49</v>
      </c>
      <c r="D26" s="176">
        <f t="shared" si="7"/>
        <v>80.640000000000015</v>
      </c>
      <c r="E26" s="70">
        <v>0</v>
      </c>
      <c r="F26" s="70">
        <v>0</v>
      </c>
      <c r="G26" s="70">
        <v>0</v>
      </c>
      <c r="H26" s="70">
        <v>15</v>
      </c>
      <c r="I26" s="70">
        <v>18</v>
      </c>
      <c r="J26" s="70">
        <v>5</v>
      </c>
      <c r="K26" s="70">
        <v>0</v>
      </c>
      <c r="L26" s="70">
        <v>0</v>
      </c>
      <c r="M26" s="70">
        <v>0.24000000000000002</v>
      </c>
      <c r="N26" s="70">
        <v>0</v>
      </c>
      <c r="O26" s="70">
        <v>15.03</v>
      </c>
      <c r="P26" s="70">
        <v>3</v>
      </c>
      <c r="Q26" s="70">
        <v>21.69</v>
      </c>
      <c r="R26" s="70">
        <v>0</v>
      </c>
      <c r="S26" s="70">
        <v>0.04</v>
      </c>
      <c r="T26" s="70">
        <v>0</v>
      </c>
      <c r="U26" s="70">
        <v>2.64</v>
      </c>
      <c r="V26" s="70">
        <v>0</v>
      </c>
      <c r="W26" s="70">
        <v>0</v>
      </c>
      <c r="X26" s="70">
        <v>0</v>
      </c>
      <c r="Y26" s="70">
        <v>0</v>
      </c>
      <c r="Z26" s="70">
        <v>0</v>
      </c>
    </row>
    <row r="27" spans="1:26" ht="34.5" hidden="1" customHeight="1">
      <c r="A27" s="169"/>
      <c r="B27" s="179" t="s">
        <v>50</v>
      </c>
      <c r="C27" s="171" t="s">
        <v>51</v>
      </c>
      <c r="D27" s="176">
        <f t="shared" si="7"/>
        <v>142.23531666666671</v>
      </c>
      <c r="E27" s="70">
        <v>0</v>
      </c>
      <c r="F27" s="70">
        <v>0.19041666666666668</v>
      </c>
      <c r="G27" s="70">
        <v>1.5104</v>
      </c>
      <c r="H27" s="70">
        <v>3.8408999999999995</v>
      </c>
      <c r="I27" s="70">
        <v>5.1266666666666669</v>
      </c>
      <c r="J27" s="70">
        <v>10.054783333333333</v>
      </c>
      <c r="K27" s="70">
        <v>11.4186</v>
      </c>
      <c r="L27" s="70">
        <v>5.95</v>
      </c>
      <c r="M27" s="70">
        <v>13.367599999999999</v>
      </c>
      <c r="N27" s="70">
        <v>3.8468666666666667</v>
      </c>
      <c r="O27" s="70">
        <v>1.0577000000000001</v>
      </c>
      <c r="P27" s="70">
        <v>20.905333333333335</v>
      </c>
      <c r="Q27" s="70">
        <v>22.995000000000001</v>
      </c>
      <c r="R27" s="70">
        <v>0.78</v>
      </c>
      <c r="S27" s="70">
        <v>2.8016000000000001</v>
      </c>
      <c r="T27" s="70">
        <v>12.367016666666665</v>
      </c>
      <c r="U27" s="70">
        <v>12.55</v>
      </c>
      <c r="V27" s="70">
        <v>8.5316666666666663</v>
      </c>
      <c r="W27" s="70">
        <v>2.02</v>
      </c>
      <c r="X27" s="70">
        <v>4.7500000000000001E-2</v>
      </c>
      <c r="Y27" s="70">
        <v>2.4816666666666665</v>
      </c>
      <c r="Z27" s="70">
        <v>0.3916</v>
      </c>
    </row>
    <row r="28" spans="1:26" ht="34.5" hidden="1" customHeight="1">
      <c r="A28" s="169"/>
      <c r="B28" s="179" t="s">
        <v>52</v>
      </c>
      <c r="C28" s="171" t="s">
        <v>53</v>
      </c>
      <c r="D28" s="176">
        <f t="shared" si="7"/>
        <v>82.573999999999998</v>
      </c>
      <c r="E28" s="70">
        <v>0</v>
      </c>
      <c r="F28" s="70">
        <v>0</v>
      </c>
      <c r="G28" s="70">
        <v>0</v>
      </c>
      <c r="H28" s="70">
        <v>2.5139999999999998</v>
      </c>
      <c r="I28" s="70">
        <v>6.26</v>
      </c>
      <c r="J28" s="70">
        <v>0</v>
      </c>
      <c r="K28" s="70">
        <v>16.09</v>
      </c>
      <c r="L28" s="70">
        <v>4.5</v>
      </c>
      <c r="M28" s="70">
        <v>0</v>
      </c>
      <c r="N28" s="70">
        <v>14.21</v>
      </c>
      <c r="O28" s="70">
        <v>0.5</v>
      </c>
      <c r="P28" s="70">
        <v>0</v>
      </c>
      <c r="Q28" s="70">
        <v>21</v>
      </c>
      <c r="R28" s="70">
        <v>0</v>
      </c>
      <c r="S28" s="70">
        <v>0</v>
      </c>
      <c r="T28" s="70">
        <v>0.5</v>
      </c>
      <c r="U28" s="70">
        <v>16</v>
      </c>
      <c r="V28" s="70">
        <v>0</v>
      </c>
      <c r="W28" s="70">
        <v>1</v>
      </c>
      <c r="X28" s="70">
        <v>0</v>
      </c>
      <c r="Y28" s="70">
        <v>0</v>
      </c>
      <c r="Z28" s="70">
        <v>0</v>
      </c>
    </row>
    <row r="29" spans="1:26" ht="17.100000000000001" customHeight="1">
      <c r="A29" s="173" t="s">
        <v>54</v>
      </c>
      <c r="B29" s="180" t="s">
        <v>55</v>
      </c>
      <c r="C29" s="175" t="s">
        <v>56</v>
      </c>
      <c r="D29" s="176">
        <f t="shared" si="7"/>
        <v>6.2762333333333338</v>
      </c>
      <c r="E29" s="55">
        <v>8.3333333333333332E-3</v>
      </c>
      <c r="F29" s="55">
        <v>0.20669999999999999</v>
      </c>
      <c r="G29" s="55">
        <v>0</v>
      </c>
      <c r="H29" s="55">
        <v>0.88</v>
      </c>
      <c r="I29" s="55">
        <v>0</v>
      </c>
      <c r="J29" s="55">
        <v>0</v>
      </c>
      <c r="K29" s="55">
        <v>0.9</v>
      </c>
      <c r="L29" s="55">
        <v>0.75</v>
      </c>
      <c r="M29" s="55">
        <v>0</v>
      </c>
      <c r="N29" s="55">
        <v>0</v>
      </c>
      <c r="O29" s="55">
        <v>0</v>
      </c>
      <c r="P29" s="55">
        <v>0.15000000000000002</v>
      </c>
      <c r="Q29" s="55">
        <v>0.68</v>
      </c>
      <c r="R29" s="55">
        <v>0</v>
      </c>
      <c r="S29" s="55">
        <v>0.62119999999999997</v>
      </c>
      <c r="T29" s="55">
        <v>0.5</v>
      </c>
      <c r="U29" s="55">
        <v>0.34</v>
      </c>
      <c r="V29" s="55">
        <v>0</v>
      </c>
      <c r="W29" s="55">
        <v>1</v>
      </c>
      <c r="X29" s="55">
        <v>0.24</v>
      </c>
      <c r="Y29" s="55">
        <v>0</v>
      </c>
      <c r="Z29" s="55">
        <v>0</v>
      </c>
    </row>
    <row r="30" spans="1:26" ht="17.100000000000001" customHeight="1">
      <c r="A30" s="173" t="s">
        <v>57</v>
      </c>
      <c r="B30" s="180" t="s">
        <v>58</v>
      </c>
      <c r="C30" s="175" t="s">
        <v>59</v>
      </c>
      <c r="D30" s="176">
        <f t="shared" si="7"/>
        <v>0</v>
      </c>
      <c r="E30" s="55">
        <v>0</v>
      </c>
      <c r="F30" s="55">
        <v>0</v>
      </c>
      <c r="G30" s="55">
        <v>0</v>
      </c>
      <c r="H30" s="55">
        <v>0</v>
      </c>
      <c r="I30" s="55">
        <v>0</v>
      </c>
      <c r="J30" s="55">
        <v>0</v>
      </c>
      <c r="K30" s="55">
        <v>0</v>
      </c>
      <c r="L30" s="55">
        <v>0</v>
      </c>
      <c r="M30" s="55">
        <v>0</v>
      </c>
      <c r="N30" s="55">
        <v>0</v>
      </c>
      <c r="O30" s="55">
        <v>0</v>
      </c>
      <c r="P30" s="55">
        <v>0</v>
      </c>
      <c r="Q30" s="55">
        <v>0</v>
      </c>
      <c r="R30" s="55">
        <v>0</v>
      </c>
      <c r="S30" s="55">
        <v>0</v>
      </c>
      <c r="T30" s="55">
        <v>0</v>
      </c>
      <c r="U30" s="55">
        <v>0</v>
      </c>
      <c r="V30" s="55">
        <v>0</v>
      </c>
      <c r="W30" s="55">
        <v>0</v>
      </c>
      <c r="X30" s="55">
        <v>0</v>
      </c>
      <c r="Y30" s="55">
        <v>0</v>
      </c>
      <c r="Z30" s="55">
        <v>0</v>
      </c>
    </row>
    <row r="31" spans="1:26" ht="17.100000000000001" customHeight="1">
      <c r="A31" s="173" t="s">
        <v>60</v>
      </c>
      <c r="B31" s="180" t="s">
        <v>61</v>
      </c>
      <c r="C31" s="175" t="s">
        <v>62</v>
      </c>
      <c r="D31" s="176">
        <f t="shared" si="7"/>
        <v>0</v>
      </c>
      <c r="E31" s="55">
        <v>0</v>
      </c>
      <c r="F31" s="55">
        <v>0</v>
      </c>
      <c r="G31" s="55">
        <v>0</v>
      </c>
      <c r="H31" s="55">
        <v>0</v>
      </c>
      <c r="I31" s="55">
        <v>0</v>
      </c>
      <c r="J31" s="55">
        <v>0</v>
      </c>
      <c r="K31" s="55">
        <v>0</v>
      </c>
      <c r="L31" s="55">
        <v>0</v>
      </c>
      <c r="M31" s="55">
        <v>0</v>
      </c>
      <c r="N31" s="55">
        <v>0</v>
      </c>
      <c r="O31" s="55">
        <v>0</v>
      </c>
      <c r="P31" s="55">
        <v>0</v>
      </c>
      <c r="Q31" s="55">
        <v>0</v>
      </c>
      <c r="R31" s="55">
        <v>0</v>
      </c>
      <c r="S31" s="55">
        <v>0</v>
      </c>
      <c r="T31" s="55">
        <v>0</v>
      </c>
      <c r="U31" s="55">
        <v>0</v>
      </c>
      <c r="V31" s="55">
        <v>0</v>
      </c>
      <c r="W31" s="55">
        <v>0</v>
      </c>
      <c r="X31" s="55">
        <v>0</v>
      </c>
      <c r="Y31" s="55">
        <v>0</v>
      </c>
      <c r="Z31" s="55">
        <v>0</v>
      </c>
    </row>
    <row r="32" spans="1:26" s="168" customFormat="1" ht="17.100000000000001" customHeight="1">
      <c r="A32" s="164" t="s">
        <v>63</v>
      </c>
      <c r="B32" s="182" t="s">
        <v>64</v>
      </c>
      <c r="C32" s="166" t="s">
        <v>65</v>
      </c>
      <c r="D32" s="68">
        <f>SUM(D34:D43)+SUM(D61:D72)</f>
        <v>189.95446000000001</v>
      </c>
      <c r="E32" s="68">
        <f>SUM(E34:E43)+SUM(E61:E72)</f>
        <v>2.46225</v>
      </c>
      <c r="F32" s="68">
        <f t="shared" ref="F32:L32" si="14">SUM(F34:F43)+SUM(F61:F72)</f>
        <v>1.9266000000000001</v>
      </c>
      <c r="G32" s="68">
        <f t="shared" si="14"/>
        <v>0</v>
      </c>
      <c r="H32" s="68">
        <f t="shared" si="14"/>
        <v>3.1498000000000004</v>
      </c>
      <c r="I32" s="68">
        <f t="shared" si="14"/>
        <v>5.0000000000000001E-3</v>
      </c>
      <c r="J32" s="68">
        <f t="shared" si="14"/>
        <v>58.005000000000003</v>
      </c>
      <c r="K32" s="68">
        <f t="shared" si="14"/>
        <v>0.24687000000000001</v>
      </c>
      <c r="L32" s="541">
        <f t="shared" si="14"/>
        <v>2E-3</v>
      </c>
      <c r="M32" s="68">
        <f t="shared" ref="M32:Z32" si="15">SUM(M34:M43)+SUM(M61:M72)</f>
        <v>0</v>
      </c>
      <c r="N32" s="68">
        <f t="shared" si="15"/>
        <v>3.05</v>
      </c>
      <c r="O32" s="68">
        <f t="shared" si="15"/>
        <v>5.0839399999999992</v>
      </c>
      <c r="P32" s="68">
        <f t="shared" si="15"/>
        <v>0</v>
      </c>
      <c r="Q32" s="68">
        <f t="shared" si="15"/>
        <v>58.27</v>
      </c>
      <c r="R32" s="68">
        <f t="shared" si="15"/>
        <v>0</v>
      </c>
      <c r="S32" s="68">
        <f t="shared" si="15"/>
        <v>0.10300000000000001</v>
      </c>
      <c r="T32" s="68">
        <f t="shared" si="15"/>
        <v>57.629999999999995</v>
      </c>
      <c r="U32" s="68">
        <f t="shared" si="15"/>
        <v>0</v>
      </c>
      <c r="V32" s="68">
        <f t="shared" si="15"/>
        <v>0.01</v>
      </c>
      <c r="W32" s="68">
        <f t="shared" si="15"/>
        <v>0.01</v>
      </c>
      <c r="X32" s="68">
        <f t="shared" si="15"/>
        <v>0</v>
      </c>
      <c r="Y32" s="68">
        <f t="shared" si="15"/>
        <v>0</v>
      </c>
      <c r="Z32" s="68">
        <f t="shared" si="15"/>
        <v>0</v>
      </c>
    </row>
    <row r="33" spans="1:26" s="168" customFormat="1" ht="17.100000000000001" customHeight="1">
      <c r="A33" s="169"/>
      <c r="B33" s="170" t="s">
        <v>66</v>
      </c>
      <c r="C33" s="171"/>
      <c r="D33" s="172"/>
      <c r="E33" s="58"/>
      <c r="F33" s="58"/>
      <c r="G33" s="58"/>
      <c r="H33" s="58"/>
      <c r="I33" s="58"/>
      <c r="J33" s="58"/>
      <c r="K33" s="58"/>
      <c r="L33" s="58"/>
      <c r="M33" s="58"/>
      <c r="N33" s="58"/>
      <c r="O33" s="58"/>
      <c r="P33" s="58"/>
      <c r="Q33" s="58"/>
      <c r="R33" s="58"/>
      <c r="S33" s="58"/>
      <c r="T33" s="58"/>
      <c r="U33" s="58"/>
      <c r="V33" s="58"/>
      <c r="W33" s="58"/>
      <c r="X33" s="58"/>
      <c r="Y33" s="58"/>
      <c r="Z33" s="58"/>
    </row>
    <row r="34" spans="1:26" ht="17.100000000000001" customHeight="1">
      <c r="A34" s="173" t="s">
        <v>67</v>
      </c>
      <c r="B34" s="180" t="s">
        <v>68</v>
      </c>
      <c r="C34" s="175" t="s">
        <v>69</v>
      </c>
      <c r="D34" s="176">
        <f t="shared" ref="D34:D42" si="16">SUM(E34:Z34)</f>
        <v>0</v>
      </c>
      <c r="E34" s="55">
        <v>0</v>
      </c>
      <c r="F34" s="55">
        <v>0</v>
      </c>
      <c r="G34" s="55">
        <v>0</v>
      </c>
      <c r="H34" s="55">
        <v>0</v>
      </c>
      <c r="I34" s="55">
        <v>0</v>
      </c>
      <c r="J34" s="55">
        <v>0</v>
      </c>
      <c r="K34" s="55">
        <v>0</v>
      </c>
      <c r="L34" s="55">
        <v>0</v>
      </c>
      <c r="M34" s="55">
        <v>0</v>
      </c>
      <c r="N34" s="55">
        <v>0</v>
      </c>
      <c r="O34" s="55">
        <v>0</v>
      </c>
      <c r="P34" s="55">
        <v>0</v>
      </c>
      <c r="Q34" s="55">
        <v>0</v>
      </c>
      <c r="R34" s="55">
        <v>0</v>
      </c>
      <c r="S34" s="55">
        <v>0</v>
      </c>
      <c r="T34" s="55">
        <v>0</v>
      </c>
      <c r="U34" s="55">
        <v>0</v>
      </c>
      <c r="V34" s="55">
        <v>0</v>
      </c>
      <c r="W34" s="55">
        <v>0</v>
      </c>
      <c r="X34" s="55">
        <v>0</v>
      </c>
      <c r="Y34" s="55">
        <v>0</v>
      </c>
      <c r="Z34" s="55">
        <v>0</v>
      </c>
    </row>
    <row r="35" spans="1:26" ht="17.100000000000001" customHeight="1">
      <c r="A35" s="173" t="s">
        <v>70</v>
      </c>
      <c r="B35" s="180" t="s">
        <v>71</v>
      </c>
      <c r="C35" s="175" t="s">
        <v>72</v>
      </c>
      <c r="D35" s="176">
        <f t="shared" si="16"/>
        <v>0</v>
      </c>
      <c r="E35" s="55">
        <v>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row>
    <row r="36" spans="1:26" ht="17.100000000000001" customHeight="1">
      <c r="A36" s="173" t="s">
        <v>73</v>
      </c>
      <c r="B36" s="180" t="s">
        <v>74</v>
      </c>
      <c r="C36" s="175" t="s">
        <v>75</v>
      </c>
      <c r="D36" s="176">
        <f t="shared" si="16"/>
        <v>0</v>
      </c>
      <c r="E36" s="55">
        <v>0</v>
      </c>
      <c r="F36" s="55">
        <v>0</v>
      </c>
      <c r="G36" s="55">
        <v>0</v>
      </c>
      <c r="H36" s="55">
        <v>0</v>
      </c>
      <c r="I36" s="55">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row>
    <row r="37" spans="1:26" ht="23.1" hidden="1" customHeight="1">
      <c r="A37" s="173"/>
      <c r="B37" s="174" t="s">
        <v>77</v>
      </c>
      <c r="C37" s="175" t="s">
        <v>78</v>
      </c>
      <c r="D37" s="176">
        <f t="shared" si="16"/>
        <v>0</v>
      </c>
      <c r="E37" s="55">
        <v>0</v>
      </c>
      <c r="F37" s="55">
        <v>0</v>
      </c>
      <c r="G37" s="55">
        <v>0</v>
      </c>
      <c r="H37" s="55">
        <v>0</v>
      </c>
      <c r="I37" s="55">
        <v>0</v>
      </c>
      <c r="J37" s="55">
        <v>0</v>
      </c>
      <c r="K37" s="55">
        <v>0</v>
      </c>
      <c r="L37" s="55">
        <v>0</v>
      </c>
      <c r="M37" s="55">
        <v>0</v>
      </c>
      <c r="N37" s="55">
        <v>0</v>
      </c>
      <c r="O37" s="55">
        <v>0</v>
      </c>
      <c r="P37" s="55">
        <v>0</v>
      </c>
      <c r="Q37" s="55">
        <v>0</v>
      </c>
      <c r="R37" s="55">
        <v>0</v>
      </c>
      <c r="S37" s="55">
        <v>0</v>
      </c>
      <c r="T37" s="55">
        <v>0</v>
      </c>
      <c r="U37" s="55">
        <v>0</v>
      </c>
      <c r="V37" s="55">
        <v>0</v>
      </c>
      <c r="W37" s="55">
        <v>0</v>
      </c>
      <c r="X37" s="55">
        <v>0</v>
      </c>
      <c r="Y37" s="55">
        <v>0</v>
      </c>
      <c r="Z37" s="55">
        <v>0</v>
      </c>
    </row>
    <row r="38" spans="1:26" ht="17.100000000000001" customHeight="1">
      <c r="A38" s="173" t="s">
        <v>76</v>
      </c>
      <c r="B38" s="180" t="s">
        <v>79</v>
      </c>
      <c r="C38" s="175" t="s">
        <v>80</v>
      </c>
      <c r="D38" s="176">
        <f t="shared" si="16"/>
        <v>0</v>
      </c>
      <c r="E38" s="55">
        <v>0</v>
      </c>
      <c r="F38" s="55">
        <v>0</v>
      </c>
      <c r="G38" s="55">
        <v>0</v>
      </c>
      <c r="H38" s="55">
        <v>0</v>
      </c>
      <c r="I38" s="55">
        <v>0</v>
      </c>
      <c r="J38" s="55">
        <v>0</v>
      </c>
      <c r="K38" s="55">
        <v>0</v>
      </c>
      <c r="L38" s="55">
        <v>0</v>
      </c>
      <c r="M38" s="55">
        <v>0</v>
      </c>
      <c r="N38" s="55">
        <v>0</v>
      </c>
      <c r="O38" s="55">
        <v>0</v>
      </c>
      <c r="P38" s="55">
        <v>0</v>
      </c>
      <c r="Q38" s="55">
        <v>0</v>
      </c>
      <c r="R38" s="55">
        <v>0</v>
      </c>
      <c r="S38" s="55">
        <v>0</v>
      </c>
      <c r="T38" s="55">
        <v>0</v>
      </c>
      <c r="U38" s="55">
        <v>0</v>
      </c>
      <c r="V38" s="55">
        <v>0</v>
      </c>
      <c r="W38" s="55">
        <v>0</v>
      </c>
      <c r="X38" s="55">
        <v>0</v>
      </c>
      <c r="Y38" s="55">
        <v>0</v>
      </c>
      <c r="Z38" s="55">
        <v>0</v>
      </c>
    </row>
    <row r="39" spans="1:26" ht="17.100000000000001" customHeight="1">
      <c r="A39" s="173" t="s">
        <v>81</v>
      </c>
      <c r="B39" s="180" t="s">
        <v>82</v>
      </c>
      <c r="C39" s="175" t="s">
        <v>83</v>
      </c>
      <c r="D39" s="176">
        <f t="shared" si="16"/>
        <v>0</v>
      </c>
      <c r="E39" s="55">
        <v>0</v>
      </c>
      <c r="F39" s="55">
        <v>0</v>
      </c>
      <c r="G39" s="55">
        <v>0</v>
      </c>
      <c r="H39" s="55">
        <v>0</v>
      </c>
      <c r="I39" s="55">
        <v>0</v>
      </c>
      <c r="J39" s="55">
        <v>0</v>
      </c>
      <c r="K39" s="55">
        <v>0</v>
      </c>
      <c r="L39" s="55">
        <v>0</v>
      </c>
      <c r="M39" s="55">
        <v>0</v>
      </c>
      <c r="N39" s="55">
        <v>0</v>
      </c>
      <c r="O39" s="55">
        <v>0</v>
      </c>
      <c r="P39" s="55">
        <v>0</v>
      </c>
      <c r="Q39" s="55">
        <v>0</v>
      </c>
      <c r="R39" s="55">
        <v>0</v>
      </c>
      <c r="S39" s="55">
        <v>0</v>
      </c>
      <c r="T39" s="55">
        <v>0</v>
      </c>
      <c r="U39" s="55">
        <v>0</v>
      </c>
      <c r="V39" s="55">
        <v>0</v>
      </c>
      <c r="W39" s="55">
        <v>0</v>
      </c>
      <c r="X39" s="55">
        <v>0</v>
      </c>
      <c r="Y39" s="55">
        <v>0</v>
      </c>
      <c r="Z39" s="55">
        <v>0</v>
      </c>
    </row>
    <row r="40" spans="1:26" ht="17.100000000000001" customHeight="1">
      <c r="A40" s="173" t="s">
        <v>84</v>
      </c>
      <c r="B40" s="183" t="s">
        <v>85</v>
      </c>
      <c r="C40" s="175" t="s">
        <v>86</v>
      </c>
      <c r="D40" s="176">
        <f>SUM(E40:Z40)</f>
        <v>0.46</v>
      </c>
      <c r="E40" s="55">
        <v>0</v>
      </c>
      <c r="F40" s="55">
        <v>0</v>
      </c>
      <c r="G40" s="55">
        <v>0</v>
      </c>
      <c r="H40" s="55">
        <v>0</v>
      </c>
      <c r="I40" s="55">
        <v>0</v>
      </c>
      <c r="J40" s="55">
        <v>0</v>
      </c>
      <c r="K40" s="55">
        <v>0</v>
      </c>
      <c r="L40" s="55">
        <v>0</v>
      </c>
      <c r="M40" s="55">
        <v>0</v>
      </c>
      <c r="N40" s="55">
        <v>0</v>
      </c>
      <c r="O40" s="55">
        <v>0</v>
      </c>
      <c r="P40" s="55">
        <v>0</v>
      </c>
      <c r="Q40" s="55">
        <v>0.46</v>
      </c>
      <c r="R40" s="55">
        <v>0</v>
      </c>
      <c r="S40" s="55">
        <v>0</v>
      </c>
      <c r="T40" s="55">
        <v>0</v>
      </c>
      <c r="U40" s="55">
        <v>0</v>
      </c>
      <c r="V40" s="55">
        <v>0</v>
      </c>
      <c r="W40" s="55">
        <v>0</v>
      </c>
      <c r="X40" s="55">
        <v>0</v>
      </c>
      <c r="Y40" s="55">
        <v>0</v>
      </c>
      <c r="Z40" s="55">
        <v>0</v>
      </c>
    </row>
    <row r="41" spans="1:26" ht="17.100000000000001" customHeight="1">
      <c r="A41" s="173" t="s">
        <v>87</v>
      </c>
      <c r="B41" s="180" t="s">
        <v>88</v>
      </c>
      <c r="C41" s="175" t="s">
        <v>89</v>
      </c>
      <c r="D41" s="176">
        <f t="shared" si="16"/>
        <v>0</v>
      </c>
      <c r="E41" s="55">
        <v>0</v>
      </c>
      <c r="F41" s="55">
        <v>0</v>
      </c>
      <c r="G41" s="55">
        <v>0</v>
      </c>
      <c r="H41" s="55">
        <v>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row>
    <row r="42" spans="1:26" s="185" customFormat="1" ht="17.100000000000001" customHeight="1">
      <c r="A42" s="173" t="s">
        <v>90</v>
      </c>
      <c r="B42" s="184" t="s">
        <v>91</v>
      </c>
      <c r="C42" s="175" t="s">
        <v>92</v>
      </c>
      <c r="D42" s="176">
        <f t="shared" si="16"/>
        <v>0</v>
      </c>
      <c r="E42" s="33">
        <v>0</v>
      </c>
      <c r="F42" s="33">
        <v>0</v>
      </c>
      <c r="G42" s="33">
        <v>0</v>
      </c>
      <c r="H42" s="33">
        <v>0</v>
      </c>
      <c r="I42" s="33">
        <v>0</v>
      </c>
      <c r="J42" s="33">
        <v>0</v>
      </c>
      <c r="K42" s="33">
        <v>0</v>
      </c>
      <c r="L42" s="33">
        <v>0</v>
      </c>
      <c r="M42" s="33">
        <v>0</v>
      </c>
      <c r="N42" s="33">
        <v>0</v>
      </c>
      <c r="O42" s="33">
        <v>0</v>
      </c>
      <c r="P42" s="33">
        <v>0</v>
      </c>
      <c r="Q42" s="33">
        <v>0</v>
      </c>
      <c r="R42" s="33">
        <v>0</v>
      </c>
      <c r="S42" s="33">
        <v>0</v>
      </c>
      <c r="T42" s="33">
        <v>0</v>
      </c>
      <c r="U42" s="33">
        <v>0</v>
      </c>
      <c r="V42" s="33">
        <v>0</v>
      </c>
      <c r="W42" s="33">
        <v>0</v>
      </c>
      <c r="X42" s="33">
        <v>0</v>
      </c>
      <c r="Y42" s="33">
        <v>0</v>
      </c>
      <c r="Z42" s="33">
        <v>0</v>
      </c>
    </row>
    <row r="43" spans="1:26" ht="30">
      <c r="A43" s="173" t="s">
        <v>93</v>
      </c>
      <c r="B43" s="183" t="s">
        <v>94</v>
      </c>
      <c r="C43" s="175" t="s">
        <v>95</v>
      </c>
      <c r="D43" s="176">
        <f>SUM(E43:Z43)</f>
        <v>3.9074799999999996</v>
      </c>
      <c r="E43" s="55">
        <f>SUM(E45:E60)</f>
        <v>1.1218700000000001</v>
      </c>
      <c r="F43" s="55">
        <f t="shared" ref="F43:L43" si="17">SUM(F45:F60)</f>
        <v>0.89</v>
      </c>
      <c r="G43" s="55">
        <f t="shared" si="17"/>
        <v>0</v>
      </c>
      <c r="H43" s="55">
        <f t="shared" si="17"/>
        <v>0.2</v>
      </c>
      <c r="I43" s="55">
        <f t="shared" si="17"/>
        <v>0</v>
      </c>
      <c r="J43" s="55">
        <f t="shared" si="17"/>
        <v>0</v>
      </c>
      <c r="K43" s="365">
        <f t="shared" si="17"/>
        <v>0.1502</v>
      </c>
      <c r="L43" s="55">
        <f t="shared" si="17"/>
        <v>0</v>
      </c>
      <c r="M43" s="55">
        <f t="shared" ref="M43:Z43" si="18">SUM(M45:M60)</f>
        <v>0</v>
      </c>
      <c r="N43" s="55">
        <f t="shared" si="18"/>
        <v>0</v>
      </c>
      <c r="O43" s="55">
        <f t="shared" si="18"/>
        <v>0.82540999999999998</v>
      </c>
      <c r="P43" s="55">
        <f t="shared" si="18"/>
        <v>0</v>
      </c>
      <c r="Q43" s="55">
        <f t="shared" si="18"/>
        <v>0.72</v>
      </c>
      <c r="R43" s="55">
        <f t="shared" si="18"/>
        <v>0</v>
      </c>
      <c r="S43" s="55">
        <f t="shared" si="18"/>
        <v>0</v>
      </c>
      <c r="T43" s="55">
        <f t="shared" si="18"/>
        <v>0</v>
      </c>
      <c r="U43" s="55">
        <f t="shared" si="18"/>
        <v>0</v>
      </c>
      <c r="V43" s="55">
        <f t="shared" si="18"/>
        <v>0</v>
      </c>
      <c r="W43" s="55">
        <f t="shared" si="18"/>
        <v>0</v>
      </c>
      <c r="X43" s="55">
        <f t="shared" si="18"/>
        <v>0</v>
      </c>
      <c r="Y43" s="55">
        <f t="shared" si="18"/>
        <v>0</v>
      </c>
      <c r="Z43" s="55">
        <f t="shared" si="18"/>
        <v>0</v>
      </c>
    </row>
    <row r="44" spans="1:26" s="168" customFormat="1" ht="17.100000000000001" customHeight="1">
      <c r="A44" s="169"/>
      <c r="B44" s="170" t="s">
        <v>66</v>
      </c>
      <c r="C44" s="171"/>
      <c r="D44" s="172"/>
      <c r="E44" s="70"/>
      <c r="F44" s="70"/>
      <c r="G44" s="70"/>
      <c r="H44" s="70"/>
      <c r="I44" s="70"/>
      <c r="J44" s="70"/>
      <c r="K44" s="70"/>
      <c r="L44" s="70"/>
      <c r="M44" s="70"/>
      <c r="N44" s="70"/>
      <c r="O44" s="70"/>
      <c r="P44" s="70"/>
      <c r="Q44" s="70"/>
      <c r="R44" s="70"/>
      <c r="S44" s="70"/>
      <c r="T44" s="70"/>
      <c r="U44" s="70"/>
      <c r="V44" s="70"/>
      <c r="W44" s="70"/>
      <c r="X44" s="70"/>
      <c r="Y44" s="70"/>
      <c r="Z44" s="70"/>
    </row>
    <row r="45" spans="1:26" ht="17.100000000000001" customHeight="1">
      <c r="A45" s="173" t="s">
        <v>283</v>
      </c>
      <c r="B45" s="183" t="s">
        <v>97</v>
      </c>
      <c r="C45" s="175" t="s">
        <v>98</v>
      </c>
      <c r="D45" s="176">
        <f>SUM(E45:Z45)</f>
        <v>2.4318700000000004</v>
      </c>
      <c r="E45" s="33">
        <v>1.1118700000000001</v>
      </c>
      <c r="F45" s="33">
        <v>0.89</v>
      </c>
      <c r="G45" s="33">
        <v>0</v>
      </c>
      <c r="H45" s="33">
        <v>0.2</v>
      </c>
      <c r="I45" s="33">
        <v>0</v>
      </c>
      <c r="J45" s="33">
        <v>0</v>
      </c>
      <c r="K45" s="33">
        <v>0</v>
      </c>
      <c r="L45" s="33">
        <v>0</v>
      </c>
      <c r="M45" s="33">
        <v>0</v>
      </c>
      <c r="N45" s="33">
        <v>0</v>
      </c>
      <c r="O45" s="33">
        <v>0</v>
      </c>
      <c r="P45" s="33">
        <v>0</v>
      </c>
      <c r="Q45" s="33">
        <v>0.23</v>
      </c>
      <c r="R45" s="33">
        <v>0</v>
      </c>
      <c r="S45" s="33">
        <v>0</v>
      </c>
      <c r="T45" s="33">
        <v>0</v>
      </c>
      <c r="U45" s="33">
        <v>0</v>
      </c>
      <c r="V45" s="33">
        <v>0</v>
      </c>
      <c r="W45" s="33">
        <v>0</v>
      </c>
      <c r="X45" s="33">
        <v>0</v>
      </c>
      <c r="Y45" s="33">
        <v>0</v>
      </c>
      <c r="Z45" s="33">
        <v>0</v>
      </c>
    </row>
    <row r="46" spans="1:26" ht="17.100000000000001" customHeight="1">
      <c r="A46" s="173" t="s">
        <v>283</v>
      </c>
      <c r="B46" s="183" t="s">
        <v>99</v>
      </c>
      <c r="C46" s="175" t="s">
        <v>100</v>
      </c>
      <c r="D46" s="176">
        <f>SUM(E46:Z46)</f>
        <v>0.49</v>
      </c>
      <c r="E46" s="33">
        <v>0</v>
      </c>
      <c r="F46" s="33">
        <v>0</v>
      </c>
      <c r="G46" s="33">
        <v>0</v>
      </c>
      <c r="H46" s="33">
        <v>0</v>
      </c>
      <c r="I46" s="33">
        <v>0</v>
      </c>
      <c r="J46" s="33">
        <v>0</v>
      </c>
      <c r="K46" s="33">
        <v>0</v>
      </c>
      <c r="L46" s="33">
        <v>0</v>
      </c>
      <c r="M46" s="33">
        <v>0</v>
      </c>
      <c r="N46" s="33">
        <v>0</v>
      </c>
      <c r="O46" s="33">
        <v>0</v>
      </c>
      <c r="P46" s="33">
        <v>0</v>
      </c>
      <c r="Q46" s="33">
        <v>0.49</v>
      </c>
      <c r="R46" s="33">
        <v>0</v>
      </c>
      <c r="S46" s="33">
        <v>0</v>
      </c>
      <c r="T46" s="33">
        <v>0</v>
      </c>
      <c r="U46" s="33">
        <v>0</v>
      </c>
      <c r="V46" s="33">
        <v>0</v>
      </c>
      <c r="W46" s="33">
        <v>0</v>
      </c>
      <c r="X46" s="33">
        <v>0</v>
      </c>
      <c r="Y46" s="33">
        <v>0</v>
      </c>
      <c r="Z46" s="33">
        <v>0</v>
      </c>
    </row>
    <row r="47" spans="1:26" ht="17.100000000000001" customHeight="1">
      <c r="A47" s="173" t="s">
        <v>283</v>
      </c>
      <c r="B47" s="183" t="s">
        <v>101</v>
      </c>
      <c r="C47" s="175" t="s">
        <v>102</v>
      </c>
      <c r="D47" s="176">
        <f t="shared" ref="D47:D55" si="19">SUM(E47:Z47)</f>
        <v>0.01</v>
      </c>
      <c r="E47" s="33">
        <v>0.01</v>
      </c>
      <c r="F47" s="33">
        <v>0</v>
      </c>
      <c r="G47" s="33">
        <v>0</v>
      </c>
      <c r="H47" s="33">
        <v>0</v>
      </c>
      <c r="I47" s="33">
        <v>0</v>
      </c>
      <c r="J47" s="33">
        <v>0</v>
      </c>
      <c r="K47" s="33">
        <v>0</v>
      </c>
      <c r="L47" s="33">
        <v>0</v>
      </c>
      <c r="M47" s="33">
        <v>0</v>
      </c>
      <c r="N47" s="33">
        <v>0</v>
      </c>
      <c r="O47" s="33">
        <v>0</v>
      </c>
      <c r="P47" s="33">
        <v>0</v>
      </c>
      <c r="Q47" s="33">
        <v>0</v>
      </c>
      <c r="R47" s="33">
        <v>0</v>
      </c>
      <c r="S47" s="33">
        <v>0</v>
      </c>
      <c r="T47" s="33">
        <v>0</v>
      </c>
      <c r="U47" s="33">
        <v>0</v>
      </c>
      <c r="V47" s="33">
        <v>0</v>
      </c>
      <c r="W47" s="33">
        <v>0</v>
      </c>
      <c r="X47" s="33">
        <v>0</v>
      </c>
      <c r="Y47" s="33">
        <v>0</v>
      </c>
      <c r="Z47" s="33">
        <v>0</v>
      </c>
    </row>
    <row r="48" spans="1:26" ht="17.100000000000001" customHeight="1">
      <c r="A48" s="173" t="s">
        <v>283</v>
      </c>
      <c r="B48" s="183" t="s">
        <v>103</v>
      </c>
      <c r="C48" s="175" t="s">
        <v>104</v>
      </c>
      <c r="D48" s="176">
        <f t="shared" si="19"/>
        <v>0</v>
      </c>
      <c r="E48" s="33">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33">
        <v>0</v>
      </c>
      <c r="X48" s="33">
        <v>0</v>
      </c>
      <c r="Y48" s="33">
        <v>0</v>
      </c>
      <c r="Z48" s="33">
        <v>0</v>
      </c>
    </row>
    <row r="49" spans="1:26" ht="17.100000000000001" customHeight="1">
      <c r="A49" s="173" t="s">
        <v>283</v>
      </c>
      <c r="B49" s="183" t="s">
        <v>105</v>
      </c>
      <c r="C49" s="175" t="s">
        <v>106</v>
      </c>
      <c r="D49" s="176">
        <f t="shared" si="19"/>
        <v>0.15</v>
      </c>
      <c r="E49" s="33">
        <v>0</v>
      </c>
      <c r="F49" s="33">
        <v>0</v>
      </c>
      <c r="G49" s="33">
        <v>0</v>
      </c>
      <c r="H49" s="33">
        <v>0</v>
      </c>
      <c r="I49" s="33">
        <v>0</v>
      </c>
      <c r="J49" s="33">
        <v>0</v>
      </c>
      <c r="K49" s="33">
        <v>0.15</v>
      </c>
      <c r="L49" s="33">
        <v>0</v>
      </c>
      <c r="M49" s="33">
        <v>0</v>
      </c>
      <c r="N49" s="33">
        <v>0</v>
      </c>
      <c r="O49" s="33">
        <v>0</v>
      </c>
      <c r="P49" s="33">
        <v>0</v>
      </c>
      <c r="Q49" s="33">
        <v>0</v>
      </c>
      <c r="R49" s="33">
        <v>0</v>
      </c>
      <c r="S49" s="33">
        <v>0</v>
      </c>
      <c r="T49" s="33">
        <v>0</v>
      </c>
      <c r="U49" s="33">
        <v>0</v>
      </c>
      <c r="V49" s="33">
        <v>0</v>
      </c>
      <c r="W49" s="33">
        <v>0</v>
      </c>
      <c r="X49" s="33">
        <v>0</v>
      </c>
      <c r="Y49" s="33">
        <v>0</v>
      </c>
      <c r="Z49" s="33">
        <v>0</v>
      </c>
    </row>
    <row r="50" spans="1:26" ht="17.100000000000001" customHeight="1">
      <c r="A50" s="173" t="s">
        <v>283</v>
      </c>
      <c r="B50" s="183" t="s">
        <v>107</v>
      </c>
      <c r="C50" s="175" t="s">
        <v>108</v>
      </c>
      <c r="D50" s="176">
        <f t="shared" si="19"/>
        <v>0</v>
      </c>
      <c r="E50" s="33">
        <v>0</v>
      </c>
      <c r="F50" s="33">
        <v>0</v>
      </c>
      <c r="G50" s="33">
        <v>0</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row>
    <row r="51" spans="1:26" ht="17.100000000000001" customHeight="1">
      <c r="A51" s="173" t="s">
        <v>283</v>
      </c>
      <c r="B51" s="183" t="s">
        <v>109</v>
      </c>
      <c r="C51" s="175" t="s">
        <v>110</v>
      </c>
      <c r="D51" s="176">
        <f t="shared" si="19"/>
        <v>0</v>
      </c>
      <c r="E51" s="33">
        <v>0</v>
      </c>
      <c r="F51" s="33">
        <v>0</v>
      </c>
      <c r="G51" s="33">
        <v>0</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row>
    <row r="52" spans="1:26" ht="17.100000000000001" customHeight="1">
      <c r="A52" s="173" t="s">
        <v>283</v>
      </c>
      <c r="B52" s="183" t="s">
        <v>111</v>
      </c>
      <c r="C52" s="175" t="s">
        <v>112</v>
      </c>
      <c r="D52" s="176">
        <f t="shared" si="19"/>
        <v>0</v>
      </c>
      <c r="E52" s="33">
        <v>0</v>
      </c>
      <c r="F52" s="33">
        <v>0</v>
      </c>
      <c r="G52" s="33">
        <v>0</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Z52" s="33">
        <v>0</v>
      </c>
    </row>
    <row r="53" spans="1:26" ht="17.100000000000001" customHeight="1">
      <c r="A53" s="173" t="s">
        <v>283</v>
      </c>
      <c r="B53" s="183" t="s">
        <v>113</v>
      </c>
      <c r="C53" s="175" t="s">
        <v>114</v>
      </c>
      <c r="D53" s="176">
        <f t="shared" si="19"/>
        <v>0</v>
      </c>
      <c r="E53" s="33">
        <v>0</v>
      </c>
      <c r="F53" s="33">
        <v>0</v>
      </c>
      <c r="G53" s="33">
        <v>0</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row>
    <row r="54" spans="1:26" ht="17.100000000000001" customHeight="1">
      <c r="A54" s="173" t="s">
        <v>283</v>
      </c>
      <c r="B54" s="180" t="s">
        <v>115</v>
      </c>
      <c r="C54" s="175" t="s">
        <v>116</v>
      </c>
      <c r="D54" s="176">
        <f t="shared" si="19"/>
        <v>0</v>
      </c>
      <c r="E54" s="33">
        <v>0</v>
      </c>
      <c r="F54" s="33">
        <v>0</v>
      </c>
      <c r="G54" s="33">
        <v>0</v>
      </c>
      <c r="H54" s="33">
        <v>0</v>
      </c>
      <c r="I54" s="33">
        <v>0</v>
      </c>
      <c r="J54" s="33">
        <v>0</v>
      </c>
      <c r="K54" s="33">
        <v>0</v>
      </c>
      <c r="L54" s="33">
        <v>0</v>
      </c>
      <c r="M54" s="33">
        <v>0</v>
      </c>
      <c r="N54" s="33">
        <v>0</v>
      </c>
      <c r="O54" s="33">
        <v>0</v>
      </c>
      <c r="P54" s="33">
        <v>0</v>
      </c>
      <c r="Q54" s="33">
        <v>0</v>
      </c>
      <c r="R54" s="33">
        <v>0</v>
      </c>
      <c r="S54" s="33">
        <v>0</v>
      </c>
      <c r="T54" s="33">
        <v>0</v>
      </c>
      <c r="U54" s="33">
        <v>0</v>
      </c>
      <c r="V54" s="33">
        <v>0</v>
      </c>
      <c r="W54" s="33">
        <v>0</v>
      </c>
      <c r="X54" s="33">
        <v>0</v>
      </c>
      <c r="Y54" s="33">
        <v>0</v>
      </c>
      <c r="Z54" s="33">
        <v>0</v>
      </c>
    </row>
    <row r="55" spans="1:26" ht="17.100000000000001" customHeight="1">
      <c r="A55" s="173" t="s">
        <v>283</v>
      </c>
      <c r="B55" s="186" t="s">
        <v>117</v>
      </c>
      <c r="C55" s="175" t="s">
        <v>118</v>
      </c>
      <c r="D55" s="176">
        <f t="shared" si="19"/>
        <v>0</v>
      </c>
      <c r="E55" s="33">
        <v>0</v>
      </c>
      <c r="F55" s="33">
        <v>0</v>
      </c>
      <c r="G55" s="33">
        <v>0</v>
      </c>
      <c r="H55" s="33">
        <v>0</v>
      </c>
      <c r="I55" s="33">
        <v>0</v>
      </c>
      <c r="J55" s="33">
        <v>0</v>
      </c>
      <c r="K55" s="33">
        <v>0</v>
      </c>
      <c r="L55" s="33">
        <v>0</v>
      </c>
      <c r="M55" s="33">
        <v>0</v>
      </c>
      <c r="N55" s="33">
        <v>0</v>
      </c>
      <c r="O55" s="33">
        <v>0</v>
      </c>
      <c r="P55" s="33">
        <v>0</v>
      </c>
      <c r="Q55" s="33">
        <v>0</v>
      </c>
      <c r="R55" s="33">
        <v>0</v>
      </c>
      <c r="S55" s="33">
        <v>0</v>
      </c>
      <c r="T55" s="33">
        <v>0</v>
      </c>
      <c r="U55" s="33">
        <v>0</v>
      </c>
      <c r="V55" s="33">
        <v>0</v>
      </c>
      <c r="W55" s="33">
        <v>0</v>
      </c>
      <c r="X55" s="33">
        <v>0</v>
      </c>
      <c r="Y55" s="33">
        <v>0</v>
      </c>
      <c r="Z55" s="33">
        <v>0</v>
      </c>
    </row>
    <row r="56" spans="1:26" ht="17.100000000000001" customHeight="1">
      <c r="A56" s="173" t="s">
        <v>283</v>
      </c>
      <c r="B56" s="184" t="s">
        <v>119</v>
      </c>
      <c r="C56" s="175" t="s">
        <v>120</v>
      </c>
      <c r="D56" s="176">
        <f>SUM(E56:Z56)</f>
        <v>0</v>
      </c>
      <c r="E56" s="33">
        <v>0</v>
      </c>
      <c r="F56" s="33">
        <v>0</v>
      </c>
      <c r="G56" s="33">
        <v>0</v>
      </c>
      <c r="H56" s="33">
        <v>0</v>
      </c>
      <c r="I56" s="33">
        <v>0</v>
      </c>
      <c r="J56" s="33">
        <v>0</v>
      </c>
      <c r="K56" s="33">
        <v>0</v>
      </c>
      <c r="L56" s="33">
        <v>0</v>
      </c>
      <c r="M56" s="33">
        <v>0</v>
      </c>
      <c r="N56" s="33">
        <v>0</v>
      </c>
      <c r="O56" s="33">
        <v>0</v>
      </c>
      <c r="P56" s="33">
        <v>0</v>
      </c>
      <c r="Q56" s="33">
        <v>0</v>
      </c>
      <c r="R56" s="33">
        <v>0</v>
      </c>
      <c r="S56" s="33">
        <v>0</v>
      </c>
      <c r="T56" s="33">
        <v>0</v>
      </c>
      <c r="U56" s="33">
        <v>0</v>
      </c>
      <c r="V56" s="33">
        <v>0</v>
      </c>
      <c r="W56" s="33">
        <v>0</v>
      </c>
      <c r="X56" s="33">
        <v>0</v>
      </c>
      <c r="Y56" s="33">
        <v>0</v>
      </c>
      <c r="Z56" s="33">
        <v>0</v>
      </c>
    </row>
    <row r="57" spans="1:26" ht="17.100000000000001" customHeight="1">
      <c r="A57" s="173" t="s">
        <v>283</v>
      </c>
      <c r="B57" s="184" t="s">
        <v>299</v>
      </c>
      <c r="C57" s="175" t="s">
        <v>122</v>
      </c>
      <c r="D57" s="176">
        <f t="shared" ref="D57:D71" si="20">SUM(E57:Z57)</f>
        <v>0.82560999999999996</v>
      </c>
      <c r="E57" s="33">
        <v>0</v>
      </c>
      <c r="F57" s="33">
        <v>0</v>
      </c>
      <c r="G57" s="33">
        <v>0</v>
      </c>
      <c r="H57" s="33">
        <v>0</v>
      </c>
      <c r="I57" s="33">
        <v>0</v>
      </c>
      <c r="J57" s="33">
        <v>0</v>
      </c>
      <c r="K57" s="540">
        <v>2.0000000000000001E-4</v>
      </c>
      <c r="L57" s="33">
        <v>0</v>
      </c>
      <c r="M57" s="33">
        <v>0</v>
      </c>
      <c r="N57" s="33">
        <v>0</v>
      </c>
      <c r="O57" s="33">
        <v>0.82540999999999998</v>
      </c>
      <c r="P57" s="33">
        <v>0</v>
      </c>
      <c r="Q57" s="33">
        <v>0</v>
      </c>
      <c r="R57" s="33">
        <v>0</v>
      </c>
      <c r="S57" s="33">
        <v>0</v>
      </c>
      <c r="T57" s="33">
        <v>0</v>
      </c>
      <c r="U57" s="33">
        <v>0</v>
      </c>
      <c r="V57" s="33">
        <v>0</v>
      </c>
      <c r="W57" s="33">
        <v>0</v>
      </c>
      <c r="X57" s="33">
        <v>0</v>
      </c>
      <c r="Y57" s="33">
        <v>0</v>
      </c>
      <c r="Z57" s="33">
        <v>0</v>
      </c>
    </row>
    <row r="58" spans="1:26" ht="17.100000000000001" customHeight="1">
      <c r="A58" s="173" t="s">
        <v>283</v>
      </c>
      <c r="B58" s="183" t="s">
        <v>123</v>
      </c>
      <c r="C58" s="175" t="s">
        <v>124</v>
      </c>
      <c r="D58" s="176">
        <f t="shared" si="20"/>
        <v>0</v>
      </c>
      <c r="E58" s="33">
        <v>0</v>
      </c>
      <c r="F58" s="33">
        <v>0</v>
      </c>
      <c r="G58" s="33">
        <v>0</v>
      </c>
      <c r="H58" s="33">
        <v>0</v>
      </c>
      <c r="I58" s="33">
        <v>0</v>
      </c>
      <c r="J58" s="33">
        <v>0</v>
      </c>
      <c r="K58" s="33">
        <v>0</v>
      </c>
      <c r="L58" s="33">
        <v>0</v>
      </c>
      <c r="M58" s="33">
        <v>0</v>
      </c>
      <c r="N58" s="33">
        <v>0</v>
      </c>
      <c r="O58" s="33">
        <v>0</v>
      </c>
      <c r="P58" s="33">
        <v>0</v>
      </c>
      <c r="Q58" s="33">
        <v>0</v>
      </c>
      <c r="R58" s="33">
        <v>0</v>
      </c>
      <c r="S58" s="33">
        <v>0</v>
      </c>
      <c r="T58" s="33">
        <v>0</v>
      </c>
      <c r="U58" s="33">
        <v>0</v>
      </c>
      <c r="V58" s="33">
        <v>0</v>
      </c>
      <c r="W58" s="33">
        <v>0</v>
      </c>
      <c r="X58" s="33">
        <v>0</v>
      </c>
      <c r="Y58" s="33">
        <v>0</v>
      </c>
      <c r="Z58" s="33">
        <v>0</v>
      </c>
    </row>
    <row r="59" spans="1:26" ht="17.100000000000001" customHeight="1">
      <c r="A59" s="173" t="s">
        <v>283</v>
      </c>
      <c r="B59" s="183" t="s">
        <v>125</v>
      </c>
      <c r="C59" s="175" t="s">
        <v>126</v>
      </c>
      <c r="D59" s="176">
        <f t="shared" si="20"/>
        <v>0</v>
      </c>
      <c r="E59" s="33">
        <v>0</v>
      </c>
      <c r="F59" s="33">
        <v>0</v>
      </c>
      <c r="G59" s="33">
        <v>0</v>
      </c>
      <c r="H59" s="33">
        <v>0</v>
      </c>
      <c r="I59" s="33">
        <v>0</v>
      </c>
      <c r="J59" s="33">
        <v>0</v>
      </c>
      <c r="K59" s="33">
        <v>0</v>
      </c>
      <c r="L59" s="33">
        <v>0</v>
      </c>
      <c r="M59" s="33">
        <v>0</v>
      </c>
      <c r="N59" s="33">
        <v>0</v>
      </c>
      <c r="O59" s="33">
        <v>0</v>
      </c>
      <c r="P59" s="33">
        <v>0</v>
      </c>
      <c r="Q59" s="33">
        <v>0</v>
      </c>
      <c r="R59" s="33">
        <v>0</v>
      </c>
      <c r="S59" s="33">
        <v>0</v>
      </c>
      <c r="T59" s="33">
        <v>0</v>
      </c>
      <c r="U59" s="33">
        <v>0</v>
      </c>
      <c r="V59" s="33">
        <v>0</v>
      </c>
      <c r="W59" s="33">
        <v>0</v>
      </c>
      <c r="X59" s="33">
        <v>0</v>
      </c>
      <c r="Y59" s="33">
        <v>0</v>
      </c>
      <c r="Z59" s="33">
        <v>0</v>
      </c>
    </row>
    <row r="60" spans="1:26" ht="17.100000000000001" customHeight="1">
      <c r="A60" s="173" t="s">
        <v>283</v>
      </c>
      <c r="B60" s="183" t="s">
        <v>127</v>
      </c>
      <c r="C60" s="175" t="s">
        <v>128</v>
      </c>
      <c r="D60" s="176">
        <f t="shared" si="20"/>
        <v>0</v>
      </c>
      <c r="E60" s="33">
        <v>0</v>
      </c>
      <c r="F60" s="33">
        <v>0</v>
      </c>
      <c r="G60" s="33">
        <v>0</v>
      </c>
      <c r="H60" s="33">
        <v>0</v>
      </c>
      <c r="I60" s="33">
        <v>0</v>
      </c>
      <c r="J60" s="33">
        <v>0</v>
      </c>
      <c r="K60" s="33">
        <v>0</v>
      </c>
      <c r="L60" s="33">
        <v>0</v>
      </c>
      <c r="M60" s="33">
        <v>0</v>
      </c>
      <c r="N60" s="33">
        <v>0</v>
      </c>
      <c r="O60" s="33">
        <v>0</v>
      </c>
      <c r="P60" s="33">
        <v>0</v>
      </c>
      <c r="Q60" s="33">
        <v>0</v>
      </c>
      <c r="R60" s="33">
        <v>0</v>
      </c>
      <c r="S60" s="33">
        <v>0</v>
      </c>
      <c r="T60" s="33">
        <v>0</v>
      </c>
      <c r="U60" s="33">
        <v>0</v>
      </c>
      <c r="V60" s="33">
        <v>0</v>
      </c>
      <c r="W60" s="33">
        <v>0</v>
      </c>
      <c r="X60" s="33">
        <v>0</v>
      </c>
      <c r="Y60" s="33">
        <v>0</v>
      </c>
      <c r="Z60" s="33">
        <v>0</v>
      </c>
    </row>
    <row r="61" spans="1:26" ht="17.100000000000001" customHeight="1">
      <c r="A61" s="173" t="s">
        <v>129</v>
      </c>
      <c r="B61" s="180" t="s">
        <v>130</v>
      </c>
      <c r="C61" s="175" t="s">
        <v>131</v>
      </c>
      <c r="D61" s="176">
        <f t="shared" si="20"/>
        <v>0</v>
      </c>
      <c r="E61" s="33">
        <v>0</v>
      </c>
      <c r="F61" s="33">
        <v>0</v>
      </c>
      <c r="G61" s="33">
        <v>0</v>
      </c>
      <c r="H61" s="33">
        <v>0</v>
      </c>
      <c r="I61" s="33">
        <v>0</v>
      </c>
      <c r="J61" s="33">
        <v>0</v>
      </c>
      <c r="K61" s="33">
        <v>0</v>
      </c>
      <c r="L61" s="33">
        <v>0</v>
      </c>
      <c r="M61" s="33">
        <v>0</v>
      </c>
      <c r="N61" s="33">
        <v>0</v>
      </c>
      <c r="O61" s="33">
        <v>0</v>
      </c>
      <c r="P61" s="33">
        <v>0</v>
      </c>
      <c r="Q61" s="33">
        <v>0</v>
      </c>
      <c r="R61" s="33">
        <v>0</v>
      </c>
      <c r="S61" s="33">
        <v>0</v>
      </c>
      <c r="T61" s="33">
        <v>0</v>
      </c>
      <c r="U61" s="33">
        <v>0</v>
      </c>
      <c r="V61" s="33">
        <v>0</v>
      </c>
      <c r="W61" s="33">
        <v>0</v>
      </c>
      <c r="X61" s="33">
        <v>0</v>
      </c>
      <c r="Y61" s="33">
        <v>0</v>
      </c>
      <c r="Z61" s="33">
        <v>0</v>
      </c>
    </row>
    <row r="62" spans="1:26" ht="17.100000000000001" customHeight="1">
      <c r="A62" s="173" t="s">
        <v>132</v>
      </c>
      <c r="B62" s="184" t="s">
        <v>133</v>
      </c>
      <c r="C62" s="175" t="s">
        <v>134</v>
      </c>
      <c r="D62" s="176">
        <f t="shared" si="20"/>
        <v>8.6999999999999994E-3</v>
      </c>
      <c r="E62" s="33">
        <v>8.6999999999999994E-3</v>
      </c>
      <c r="F62" s="33">
        <v>0</v>
      </c>
      <c r="G62" s="33">
        <v>0</v>
      </c>
      <c r="H62" s="33">
        <v>0</v>
      </c>
      <c r="I62" s="33">
        <v>0</v>
      </c>
      <c r="J62" s="33">
        <v>0</v>
      </c>
      <c r="K62" s="33">
        <v>0</v>
      </c>
      <c r="L62" s="33">
        <v>0</v>
      </c>
      <c r="M62" s="33">
        <v>0</v>
      </c>
      <c r="N62" s="33">
        <v>0</v>
      </c>
      <c r="O62" s="33">
        <v>0</v>
      </c>
      <c r="P62" s="33">
        <v>0</v>
      </c>
      <c r="Q62" s="33">
        <v>0</v>
      </c>
      <c r="R62" s="33">
        <v>0</v>
      </c>
      <c r="S62" s="33">
        <v>0</v>
      </c>
      <c r="T62" s="33">
        <v>0</v>
      </c>
      <c r="U62" s="33">
        <v>0</v>
      </c>
      <c r="V62" s="33">
        <v>0</v>
      </c>
      <c r="W62" s="33">
        <v>0</v>
      </c>
      <c r="X62" s="33">
        <v>0</v>
      </c>
      <c r="Y62" s="33">
        <v>0</v>
      </c>
      <c r="Z62" s="33">
        <v>0</v>
      </c>
    </row>
    <row r="63" spans="1:26" ht="17.100000000000001" customHeight="1">
      <c r="A63" s="173" t="s">
        <v>135</v>
      </c>
      <c r="B63" s="184" t="s">
        <v>136</v>
      </c>
      <c r="C63" s="175" t="s">
        <v>137</v>
      </c>
      <c r="D63" s="176">
        <f t="shared" si="20"/>
        <v>0</v>
      </c>
      <c r="E63" s="33">
        <v>0</v>
      </c>
      <c r="F63" s="33">
        <v>0</v>
      </c>
      <c r="G63" s="33">
        <v>0</v>
      </c>
      <c r="H63" s="33">
        <v>0</v>
      </c>
      <c r="I63" s="33">
        <v>0</v>
      </c>
      <c r="J63" s="33">
        <v>0</v>
      </c>
      <c r="K63" s="33">
        <v>0</v>
      </c>
      <c r="L63" s="33">
        <v>0</v>
      </c>
      <c r="M63" s="33">
        <v>0</v>
      </c>
      <c r="N63" s="33">
        <v>0</v>
      </c>
      <c r="O63" s="33">
        <v>0</v>
      </c>
      <c r="P63" s="33">
        <v>0</v>
      </c>
      <c r="Q63" s="33">
        <v>0</v>
      </c>
      <c r="R63" s="33">
        <v>0</v>
      </c>
      <c r="S63" s="33">
        <v>0</v>
      </c>
      <c r="T63" s="33">
        <v>0</v>
      </c>
      <c r="U63" s="33">
        <v>0</v>
      </c>
      <c r="V63" s="33">
        <v>0</v>
      </c>
      <c r="W63" s="33">
        <v>0</v>
      </c>
      <c r="X63" s="33">
        <v>0</v>
      </c>
      <c r="Y63" s="33">
        <v>0</v>
      </c>
      <c r="Z63" s="33">
        <v>0</v>
      </c>
    </row>
    <row r="64" spans="1:26" ht="17.100000000000001" customHeight="1">
      <c r="A64" s="173" t="s">
        <v>138</v>
      </c>
      <c r="B64" s="186" t="s">
        <v>139</v>
      </c>
      <c r="C64" s="175" t="s">
        <v>140</v>
      </c>
      <c r="D64" s="176">
        <f t="shared" si="20"/>
        <v>9.3507399999999983</v>
      </c>
      <c r="E64" s="33">
        <v>0</v>
      </c>
      <c r="F64" s="33">
        <v>1.0366</v>
      </c>
      <c r="G64" s="33">
        <v>0</v>
      </c>
      <c r="H64" s="33">
        <v>2.8570000000000002</v>
      </c>
      <c r="I64" s="33">
        <v>5.0000000000000001E-3</v>
      </c>
      <c r="J64" s="33">
        <v>5.0000000000000001E-3</v>
      </c>
      <c r="K64" s="33">
        <v>3.3000000000000002E-2</v>
      </c>
      <c r="L64" s="33">
        <v>2E-3</v>
      </c>
      <c r="M64" s="33">
        <v>0</v>
      </c>
      <c r="N64" s="33">
        <v>3.05</v>
      </c>
      <c r="O64" s="33">
        <v>2.2491399999999997</v>
      </c>
      <c r="P64" s="33">
        <v>0</v>
      </c>
      <c r="Q64" s="33">
        <v>0.09</v>
      </c>
      <c r="R64" s="33">
        <v>0</v>
      </c>
      <c r="S64" s="539">
        <v>3.0000000000000001E-3</v>
      </c>
      <c r="T64" s="33">
        <v>0</v>
      </c>
      <c r="U64" s="33">
        <v>0</v>
      </c>
      <c r="V64" s="33">
        <v>0.01</v>
      </c>
      <c r="W64" s="33">
        <v>0.01</v>
      </c>
      <c r="X64" s="33">
        <v>0</v>
      </c>
      <c r="Y64" s="33">
        <v>0</v>
      </c>
      <c r="Z64" s="33">
        <v>0</v>
      </c>
    </row>
    <row r="65" spans="1:26" ht="17.100000000000001" customHeight="1">
      <c r="A65" s="173" t="s">
        <v>141</v>
      </c>
      <c r="B65" s="184" t="s">
        <v>142</v>
      </c>
      <c r="C65" s="175" t="s">
        <v>143</v>
      </c>
      <c r="D65" s="176">
        <f t="shared" si="20"/>
        <v>1.0449999999999999</v>
      </c>
      <c r="E65" s="33">
        <v>1.0449999999999999</v>
      </c>
      <c r="F65" s="33">
        <v>0</v>
      </c>
      <c r="G65" s="33">
        <v>0</v>
      </c>
      <c r="H65" s="33">
        <v>0</v>
      </c>
      <c r="I65" s="33">
        <v>0</v>
      </c>
      <c r="J65" s="33">
        <v>0</v>
      </c>
      <c r="K65" s="33">
        <v>0</v>
      </c>
      <c r="L65" s="33">
        <v>0</v>
      </c>
      <c r="M65" s="33">
        <v>0</v>
      </c>
      <c r="N65" s="33">
        <v>0</v>
      </c>
      <c r="O65" s="33">
        <v>0</v>
      </c>
      <c r="P65" s="33">
        <v>0</v>
      </c>
      <c r="Q65" s="33">
        <v>0</v>
      </c>
      <c r="R65" s="33">
        <v>0</v>
      </c>
      <c r="S65" s="33">
        <v>0</v>
      </c>
      <c r="T65" s="33">
        <v>0</v>
      </c>
      <c r="U65" s="33">
        <v>0</v>
      </c>
      <c r="V65" s="33">
        <v>0</v>
      </c>
      <c r="W65" s="33">
        <v>0</v>
      </c>
      <c r="X65" s="33">
        <v>0</v>
      </c>
      <c r="Y65" s="33">
        <v>0</v>
      </c>
      <c r="Z65" s="33">
        <v>0</v>
      </c>
    </row>
    <row r="66" spans="1:26" ht="17.100000000000001" customHeight="1">
      <c r="A66" s="173" t="s">
        <v>144</v>
      </c>
      <c r="B66" s="184" t="s">
        <v>145</v>
      </c>
      <c r="C66" s="175" t="s">
        <v>146</v>
      </c>
      <c r="D66" s="176">
        <f t="shared" si="20"/>
        <v>0.41829</v>
      </c>
      <c r="E66" s="33">
        <v>4.1820000000000003E-2</v>
      </c>
      <c r="F66" s="33">
        <v>0</v>
      </c>
      <c r="G66" s="33">
        <v>0</v>
      </c>
      <c r="H66" s="33">
        <v>9.2799999999999994E-2</v>
      </c>
      <c r="I66" s="33">
        <v>0</v>
      </c>
      <c r="J66" s="33">
        <v>0</v>
      </c>
      <c r="K66" s="33">
        <v>6.3670000000000004E-2</v>
      </c>
      <c r="L66" s="33">
        <v>0</v>
      </c>
      <c r="M66" s="33">
        <v>0</v>
      </c>
      <c r="N66" s="33">
        <v>0</v>
      </c>
      <c r="O66" s="33">
        <v>0</v>
      </c>
      <c r="P66" s="33">
        <v>0</v>
      </c>
      <c r="Q66" s="33">
        <v>0</v>
      </c>
      <c r="R66" s="33">
        <v>0</v>
      </c>
      <c r="S66" s="33">
        <v>0.1</v>
      </c>
      <c r="T66" s="33">
        <v>0.12</v>
      </c>
      <c r="U66" s="33">
        <v>0</v>
      </c>
      <c r="V66" s="33">
        <v>0</v>
      </c>
      <c r="W66" s="33">
        <v>0</v>
      </c>
      <c r="X66" s="33">
        <v>0</v>
      </c>
      <c r="Y66" s="33">
        <v>0</v>
      </c>
      <c r="Z66" s="33">
        <v>0</v>
      </c>
    </row>
    <row r="67" spans="1:26" ht="17.100000000000001" customHeight="1">
      <c r="A67" s="173" t="s">
        <v>147</v>
      </c>
      <c r="B67" s="184" t="s">
        <v>148</v>
      </c>
      <c r="C67" s="175" t="s">
        <v>149</v>
      </c>
      <c r="D67" s="176">
        <f t="shared" si="20"/>
        <v>4.4859999999999997E-2</v>
      </c>
      <c r="E67" s="54">
        <v>4.4859999999999997E-2</v>
      </c>
      <c r="F67" s="54">
        <v>0</v>
      </c>
      <c r="G67" s="54">
        <v>0</v>
      </c>
      <c r="H67" s="54">
        <v>0</v>
      </c>
      <c r="I67" s="54">
        <v>0</v>
      </c>
      <c r="J67" s="54">
        <v>0</v>
      </c>
      <c r="K67" s="54">
        <v>0</v>
      </c>
      <c r="L67" s="54">
        <v>0</v>
      </c>
      <c r="M67" s="54">
        <v>0</v>
      </c>
      <c r="N67" s="54">
        <v>0</v>
      </c>
      <c r="O67" s="54">
        <v>0</v>
      </c>
      <c r="P67" s="54">
        <v>0</v>
      </c>
      <c r="Q67" s="54">
        <v>0</v>
      </c>
      <c r="R67" s="54">
        <v>0</v>
      </c>
      <c r="S67" s="54">
        <v>0</v>
      </c>
      <c r="T67" s="54">
        <v>0</v>
      </c>
      <c r="U67" s="54">
        <v>0</v>
      </c>
      <c r="V67" s="54">
        <v>0</v>
      </c>
      <c r="W67" s="54">
        <v>0</v>
      </c>
      <c r="X67" s="54">
        <v>0</v>
      </c>
      <c r="Y67" s="54">
        <v>0</v>
      </c>
      <c r="Z67" s="54">
        <v>0</v>
      </c>
    </row>
    <row r="68" spans="1:26" ht="17.100000000000001" customHeight="1">
      <c r="A68" s="173" t="s">
        <v>150</v>
      </c>
      <c r="B68" s="184" t="s">
        <v>151</v>
      </c>
      <c r="C68" s="175" t="s">
        <v>172</v>
      </c>
      <c r="D68" s="176">
        <f t="shared" si="20"/>
        <v>0</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row>
    <row r="69" spans="1:26" ht="17.100000000000001" customHeight="1">
      <c r="A69" s="173" t="s">
        <v>152</v>
      </c>
      <c r="B69" s="184" t="s">
        <v>153</v>
      </c>
      <c r="C69" s="175" t="s">
        <v>154</v>
      </c>
      <c r="D69" s="176">
        <f t="shared" si="20"/>
        <v>0</v>
      </c>
      <c r="E69" s="33">
        <v>0</v>
      </c>
      <c r="F69" s="33">
        <v>0</v>
      </c>
      <c r="G69" s="33">
        <v>0</v>
      </c>
      <c r="H69" s="33">
        <v>0</v>
      </c>
      <c r="I69" s="33">
        <v>0</v>
      </c>
      <c r="J69" s="33">
        <v>0</v>
      </c>
      <c r="K69" s="33">
        <v>0</v>
      </c>
      <c r="L69" s="33">
        <v>0</v>
      </c>
      <c r="M69" s="33">
        <v>0</v>
      </c>
      <c r="N69" s="33">
        <v>0</v>
      </c>
      <c r="O69" s="33">
        <v>0</v>
      </c>
      <c r="P69" s="33">
        <v>0</v>
      </c>
      <c r="Q69" s="33">
        <v>0</v>
      </c>
      <c r="R69" s="33">
        <v>0</v>
      </c>
      <c r="S69" s="33">
        <v>0</v>
      </c>
      <c r="T69" s="33">
        <v>0</v>
      </c>
      <c r="U69" s="33">
        <v>0</v>
      </c>
      <c r="V69" s="33">
        <v>0</v>
      </c>
      <c r="W69" s="33">
        <v>0</v>
      </c>
      <c r="X69" s="33">
        <v>0</v>
      </c>
      <c r="Y69" s="33">
        <v>0</v>
      </c>
      <c r="Z69" s="33">
        <v>0</v>
      </c>
    </row>
    <row r="70" spans="1:26" ht="17.100000000000001" customHeight="1">
      <c r="A70" s="173" t="s">
        <v>155</v>
      </c>
      <c r="B70" s="184" t="s">
        <v>156</v>
      </c>
      <c r="C70" s="175" t="s">
        <v>157</v>
      </c>
      <c r="D70" s="176">
        <f t="shared" si="20"/>
        <v>174.71939</v>
      </c>
      <c r="E70" s="33">
        <v>0.2</v>
      </c>
      <c r="F70" s="33">
        <v>0</v>
      </c>
      <c r="G70" s="33">
        <v>0</v>
      </c>
      <c r="H70" s="33">
        <v>0</v>
      </c>
      <c r="I70" s="33">
        <v>0</v>
      </c>
      <c r="J70" s="33">
        <v>58</v>
      </c>
      <c r="K70" s="33">
        <v>0</v>
      </c>
      <c r="L70" s="33">
        <v>0</v>
      </c>
      <c r="M70" s="33">
        <v>0</v>
      </c>
      <c r="N70" s="33">
        <v>0</v>
      </c>
      <c r="O70" s="33">
        <v>2.0093899999999998</v>
      </c>
      <c r="P70" s="33">
        <v>0</v>
      </c>
      <c r="Q70" s="33">
        <v>57</v>
      </c>
      <c r="R70" s="33">
        <v>0</v>
      </c>
      <c r="S70" s="33">
        <v>0</v>
      </c>
      <c r="T70" s="33">
        <v>57.51</v>
      </c>
      <c r="U70" s="33">
        <v>0</v>
      </c>
      <c r="V70" s="33">
        <v>0</v>
      </c>
      <c r="W70" s="33">
        <v>0</v>
      </c>
      <c r="X70" s="33">
        <v>0</v>
      </c>
      <c r="Y70" s="33">
        <v>0</v>
      </c>
      <c r="Z70" s="33">
        <v>0</v>
      </c>
    </row>
    <row r="71" spans="1:26" ht="17.100000000000001" customHeight="1">
      <c r="A71" s="173" t="s">
        <v>158</v>
      </c>
      <c r="B71" s="184" t="s">
        <v>159</v>
      </c>
      <c r="C71" s="175" t="s">
        <v>160</v>
      </c>
      <c r="D71" s="176">
        <f t="shared" si="20"/>
        <v>0</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row>
    <row r="72" spans="1:26" ht="17.100000000000001" customHeight="1">
      <c r="A72" s="173" t="s">
        <v>161</v>
      </c>
      <c r="B72" s="184" t="s">
        <v>162</v>
      </c>
      <c r="C72" s="175" t="s">
        <v>163</v>
      </c>
      <c r="D72" s="176">
        <f>SUM(E72:Z72)</f>
        <v>0</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row>
    <row r="73" spans="1:26" ht="23.1" customHeight="1"/>
    <row r="74" spans="1:26" ht="23.1" customHeight="1"/>
  </sheetData>
  <mergeCells count="9">
    <mergeCell ref="E5:Z5"/>
    <mergeCell ref="A2:Y2"/>
    <mergeCell ref="I4:Z4"/>
    <mergeCell ref="A1:B1"/>
    <mergeCell ref="A5:A6"/>
    <mergeCell ref="B5:B6"/>
    <mergeCell ref="C5:C6"/>
    <mergeCell ref="D5:D6"/>
    <mergeCell ref="A3:X3"/>
  </mergeCells>
  <pageMargins left="0.9453125" right="0.46875" top="0.53125" bottom="0.75" header="0.3" footer="0.3"/>
  <pageSetup paperSize="8" scale="74" orientation="landscape" r:id="rId1"/>
  <ignoredErrors>
    <ignoredError sqref="C7:U7 C10:U10 C8 E8:U8 C9 E9:U9 C17:U17 C11 E11:U11 C12 C13:D13 C14:D14 C15:D15 C16:D16 C21:U21 C18:D18 C19:D19 C20:D20 C25:U25 C22:D22 C23:D23 C24:D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Danh mục biểu</vt:lpstr>
      <vt:lpstr>01CH</vt:lpstr>
      <vt:lpstr>Biểu 01</vt:lpstr>
      <vt:lpstr>foxz</vt:lpstr>
      <vt:lpstr>Biểu 01 </vt:lpstr>
      <vt:lpstr>KNT2022</vt:lpstr>
      <vt:lpstr>KĐT có KĐT mới</vt:lpstr>
      <vt:lpstr>Biểu 02</vt:lpstr>
      <vt:lpstr>Biểu 03</vt:lpstr>
      <vt:lpstr>Biểu 04</vt:lpstr>
      <vt:lpstr>11CH</vt:lpstr>
      <vt:lpstr>13CH</vt:lpstr>
      <vt:lpstr>So sánh chỉ tiêu</vt:lpstr>
      <vt:lpstr>KH2021 được duyệt</vt:lpstr>
      <vt:lpstr>Thu chi 2022</vt:lpstr>
      <vt:lpstr>'Biểu 01'!Print_Titles</vt:lpstr>
      <vt:lpstr>'Biểu 01 '!Print_Titles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VietLandGroup</dc:creator>
  <cp:lastModifiedBy>Admin</cp:lastModifiedBy>
  <cp:lastPrinted>2021-11-03T03:41:51Z</cp:lastPrinted>
  <dcterms:created xsi:type="dcterms:W3CDTF">2015-06-05T18:17:20Z</dcterms:created>
  <dcterms:modified xsi:type="dcterms:W3CDTF">2022-01-04T02:52:32Z</dcterms:modified>
</cp:coreProperties>
</file>